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765" tabRatio="910" activeTab="0"/>
  </bookViews>
  <sheets>
    <sheet name="Departmental Data 16-17" sheetId="1" r:id="rId1"/>
    <sheet name="TaxItem Data 16-17" sheetId="2" r:id="rId2"/>
    <sheet name="Regional Data 16-17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<sst xmlns="http://schemas.openxmlformats.org/spreadsheetml/2006/main" count="521" uniqueCount="259">
  <si>
    <t>Individuals</t>
  </si>
  <si>
    <t>W/Tax (IRMD)</t>
  </si>
  <si>
    <t>Capital Gains Tax</t>
  </si>
  <si>
    <t>Transport</t>
  </si>
  <si>
    <t>W/Tax (G&amp;S)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</si>
  <si>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</si>
  <si>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</si>
  <si>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</si>
  <si>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</si>
  <si>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</si>
  <si>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</si>
  <si>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</si>
  <si>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</si>
  <si>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</si>
  <si>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</si>
  <si>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</si>
  <si>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</si>
  <si>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</si>
  <si>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</si>
  <si>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</si>
  <si>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</si>
  <si>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</si>
  <si>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</si>
  <si>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</si>
  <si>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</si>
  <si>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</si>
  <si>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</si>
  <si>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</si>
  <si>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</si>
  <si>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</si>
  <si>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</si>
  <si>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</si>
  <si>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</si>
  <si>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</si>
  <si>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</si>
  <si>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</si>
  <si>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Sub-Total</t>
  </si>
  <si>
    <t>VAT-Local</t>
  </si>
  <si>
    <t>Others</t>
  </si>
  <si>
    <t>Departure Charges</t>
  </si>
  <si>
    <t>Motor Vehicle Taxes</t>
  </si>
  <si>
    <t>Stamp Duty</t>
  </si>
  <si>
    <t>Sub Total</t>
  </si>
  <si>
    <t>Treasury Voucher</t>
  </si>
  <si>
    <t>D'Salaam SC</t>
  </si>
  <si>
    <t>MJKNIA</t>
  </si>
  <si>
    <t>Less Transfers to refunds A/C</t>
  </si>
  <si>
    <t>PAYE</t>
  </si>
  <si>
    <t>July</t>
  </si>
  <si>
    <t>Departure charges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</si>
  <si>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</si>
  <si>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</si>
  <si>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</si>
  <si>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</si>
  <si>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</si>
  <si>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</si>
  <si>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</si>
  <si>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Domestic Revenue</t>
  </si>
  <si>
    <t>W/Tax on IRMD</t>
  </si>
  <si>
    <t>Direct Taxes</t>
  </si>
  <si>
    <t>Add: Treasury Vouchers</t>
  </si>
  <si>
    <t>Source: Tanzania Revenue Authority</t>
  </si>
  <si>
    <t>Non-Tax Revenue</t>
  </si>
  <si>
    <t>TOTAL (NET)</t>
  </si>
  <si>
    <t>TOTAL (GROSS)</t>
  </si>
  <si>
    <t>Total</t>
  </si>
  <si>
    <t>Less Transfers to refunds A/C &amp; VAT</t>
  </si>
  <si>
    <t>Million TShs.</t>
  </si>
  <si>
    <t>Bottled water</t>
  </si>
  <si>
    <t>NON-TAX  REVENUE</t>
  </si>
  <si>
    <t>Less: Income Tax Refunds</t>
  </si>
  <si>
    <t xml:space="preserve">Less: VAT Refunds </t>
  </si>
  <si>
    <t>Spirits</t>
  </si>
  <si>
    <t>Entertainment (Music and films tapes)</t>
  </si>
  <si>
    <t>Cigarette</t>
  </si>
  <si>
    <t>Soft drinks</t>
  </si>
  <si>
    <t>Less: VAT Refunds</t>
  </si>
  <si>
    <t>Add:Treasury V.</t>
  </si>
  <si>
    <t>TOTAL 1</t>
  </si>
  <si>
    <t>Less:Transfer to ZRB</t>
  </si>
  <si>
    <t>Indirect Tax (Regional wise) - Domestic Revenue Department for 2013/2014</t>
  </si>
  <si>
    <t>Customs and Excise (Regional wise) - Department for 2013/2014</t>
  </si>
  <si>
    <t>VAT from rent on leased building</t>
  </si>
  <si>
    <t>Less:  Refunds to ZRB</t>
  </si>
  <si>
    <t>Less: VAT Mining</t>
  </si>
  <si>
    <t>Bed night Levy</t>
  </si>
  <si>
    <t>VAT on Other Services</t>
  </si>
  <si>
    <t>Bed service Levy</t>
  </si>
  <si>
    <t>VAT on Textiles</t>
  </si>
  <si>
    <t>VAT on Konyagi</t>
  </si>
  <si>
    <t>VAT on Spirits</t>
  </si>
  <si>
    <t>VAT on Wines and Liquor</t>
  </si>
  <si>
    <t>VAT on Metal Products</t>
  </si>
  <si>
    <t>VAT on Plastics</t>
  </si>
  <si>
    <t>VAT on Furniture and Wood Products</t>
  </si>
  <si>
    <t>VAT on MV Spares and Bicycles</t>
  </si>
  <si>
    <t>VAT on Forestry Products</t>
  </si>
  <si>
    <t>VAT on Bottled Water</t>
  </si>
  <si>
    <t>VAT on Kibuku</t>
  </si>
  <si>
    <t>VAT on Soaps and Detergents</t>
  </si>
  <si>
    <t>VAT on Electrical Products</t>
  </si>
  <si>
    <t>VAT on Petroleum</t>
  </si>
  <si>
    <t>VAT on Cooking Oil</t>
  </si>
  <si>
    <t>VAT on Wheat and Flour</t>
  </si>
  <si>
    <t>VAT on Tea and Coffee</t>
  </si>
  <si>
    <t>VAT on Paper and Paper Products</t>
  </si>
  <si>
    <t>VAT on Tyres and Tubes</t>
  </si>
  <si>
    <t>VAT on Perfumes and Cosmetics</t>
  </si>
  <si>
    <t>VAT on Leather Products</t>
  </si>
  <si>
    <t>VAT on Other Chemicals</t>
  </si>
  <si>
    <t>VAT on Paints</t>
  </si>
  <si>
    <t>VAT on Locally Assembled MVs</t>
  </si>
  <si>
    <t>VAT on Milk and Milk Products</t>
  </si>
  <si>
    <t>VAT on Sweets and Confectioneries</t>
  </si>
  <si>
    <t>VAT on Bread and Biscuits</t>
  </si>
  <si>
    <t>VAT on Fruit juices</t>
  </si>
  <si>
    <t>VAT on Matches</t>
  </si>
  <si>
    <t>VAT on Ceremic Products</t>
  </si>
  <si>
    <t>VAT on Aluminium</t>
  </si>
  <si>
    <t>VAT on Cotton and Kapok</t>
  </si>
  <si>
    <t>VAT on Agricultural Products</t>
  </si>
  <si>
    <t>VAT on Fish Products</t>
  </si>
  <si>
    <t>VAT on Roofing Materials</t>
  </si>
  <si>
    <t>VAT on Salt</t>
  </si>
  <si>
    <t>VAT on Nails</t>
  </si>
  <si>
    <t>VAT on Medicines</t>
  </si>
  <si>
    <t>VAT on Retailers</t>
  </si>
  <si>
    <t>VAT on Wholesalers</t>
  </si>
  <si>
    <t>VAT on Transport</t>
  </si>
  <si>
    <t>VAT on  Hotel Services</t>
  </si>
  <si>
    <t>VAT on Catering Services</t>
  </si>
  <si>
    <t>VAT on Building Contractors</t>
  </si>
  <si>
    <t>VAT on Electrical Contractors</t>
  </si>
  <si>
    <t>VAT on Engineering Services</t>
  </si>
  <si>
    <t>VAT on Accountants</t>
  </si>
  <si>
    <t>VAT on Consultancy</t>
  </si>
  <si>
    <t>VAT on Clearing and Forwarding</t>
  </si>
  <si>
    <t>VAT on Vehicle Repairs</t>
  </si>
  <si>
    <t>VAT on Tour Operators</t>
  </si>
  <si>
    <t>VAT on Radios and Television</t>
  </si>
  <si>
    <t>VAT on Security Services</t>
  </si>
  <si>
    <t>VAT on Laundry and Dry Cleaners</t>
  </si>
  <si>
    <t>VAT on Photo Studios</t>
  </si>
  <si>
    <t>VAT on Fitness Centres</t>
  </si>
  <si>
    <t>VAT on Hair Saloon</t>
  </si>
  <si>
    <t>VAT on Tailoring Marts</t>
  </si>
  <si>
    <t>VAT on Secretarial Services</t>
  </si>
  <si>
    <t>VAT on Architectural</t>
  </si>
  <si>
    <t>VAT on Courier Services</t>
  </si>
  <si>
    <t>VAT on Fumigation Services</t>
  </si>
  <si>
    <t>VAT on Appliances Repair</t>
  </si>
  <si>
    <t>VAT on Boat Charterers</t>
  </si>
  <si>
    <t>VAT on Car Rentals</t>
  </si>
  <si>
    <t>VAT on Air Charters</t>
  </si>
  <si>
    <t>VAT on Quantity Surveyors</t>
  </si>
  <si>
    <t>VAT on Valuation Services</t>
  </si>
  <si>
    <t>VAT on Driving Schools</t>
  </si>
  <si>
    <t>VAT on Jewellers</t>
  </si>
  <si>
    <t>VAT on Telex and Faxs</t>
  </si>
  <si>
    <t>VAT on leased building</t>
  </si>
  <si>
    <t>VAT on Cargo services</t>
  </si>
  <si>
    <t>VAT on Hotel levy</t>
  </si>
  <si>
    <t>VAT on Advocates</t>
  </si>
  <si>
    <t>VAT on Auctioneers</t>
  </si>
  <si>
    <t>VAT on Beer</t>
  </si>
  <si>
    <t>VAT on Cigarette</t>
  </si>
  <si>
    <t>VAT on Soft drinks</t>
  </si>
  <si>
    <t>VAT on Cement</t>
  </si>
  <si>
    <t>VAT on Sugar</t>
  </si>
  <si>
    <t>VAT on Electricity</t>
  </si>
  <si>
    <t>VAT on Telephone</t>
  </si>
  <si>
    <t>VAT on Furniture and VAT on Wood Products</t>
  </si>
  <si>
    <t>VAT on MV Spares and Bicycle</t>
  </si>
  <si>
    <t>VAT on Electrical VAT on Electrical Products</t>
  </si>
  <si>
    <t>VAT on  Paper and Paper Prod</t>
  </si>
  <si>
    <t>VAT on Fruit Juices</t>
  </si>
  <si>
    <t>Ltd Coys &amp; Parastatals</t>
  </si>
  <si>
    <t>Shipping</t>
  </si>
  <si>
    <t>Other Direct Taxes</t>
  </si>
  <si>
    <t>W/Tax Ins. Comm.</t>
  </si>
  <si>
    <t>W/Tax Bank Int.</t>
  </si>
  <si>
    <t>Wine and Liquor</t>
  </si>
  <si>
    <t>Excise on Cigarrete</t>
  </si>
  <si>
    <t>1.   Import Duty</t>
  </si>
  <si>
    <t>Export Duty &amp; Levy</t>
  </si>
  <si>
    <t>Processing Fee-dry cargo-TRA</t>
  </si>
  <si>
    <t>Processing Fee-REA</t>
  </si>
  <si>
    <t>2.   Excise Duty - Imports</t>
  </si>
  <si>
    <t xml:space="preserve">   Excise Duty Imports</t>
  </si>
  <si>
    <t xml:space="preserve">   Excise Duty Petroleum</t>
  </si>
  <si>
    <t xml:space="preserve">   VAT-Imports</t>
  </si>
  <si>
    <t xml:space="preserve">   Fuel Levy</t>
  </si>
  <si>
    <t xml:space="preserve">   Petroleum fee-REA</t>
  </si>
  <si>
    <t xml:space="preserve">   Transit Fees</t>
  </si>
  <si>
    <t xml:space="preserve">   Auction Sales</t>
  </si>
  <si>
    <t xml:space="preserve">   Sales of Stores</t>
  </si>
  <si>
    <t xml:space="preserve">   Printing &amp; Publications</t>
  </si>
  <si>
    <t xml:space="preserve">   Customs Werehouse Rent</t>
  </si>
  <si>
    <t xml:space="preserve">   Customs Agency Fees</t>
  </si>
  <si>
    <t xml:space="preserve">   Other Collectios</t>
  </si>
  <si>
    <t>Less Transfers to refunds</t>
  </si>
  <si>
    <t>Natural Gas (Industrial use)</t>
  </si>
  <si>
    <t>Telcoms Services</t>
  </si>
  <si>
    <t>Spirits &amp; Konyagi</t>
  </si>
  <si>
    <t>Fruits juices</t>
  </si>
  <si>
    <t>Corporation Tax</t>
  </si>
  <si>
    <t>Skills and Development Levy*</t>
  </si>
  <si>
    <t>Rental tax</t>
  </si>
  <si>
    <t>W/Tax on Goods &amp; Services</t>
  </si>
  <si>
    <t>W/Tax on Bank Interest</t>
  </si>
  <si>
    <t>Other W/TAXES</t>
  </si>
  <si>
    <t>Less:Transfer to Vendor (MV D/Licence)</t>
  </si>
  <si>
    <t>Less:Processing Fee-dry cargo-TRA</t>
  </si>
  <si>
    <t>Import Duty (Non-Petroleum imports)</t>
  </si>
  <si>
    <t>Less:  Transfer of Refunds</t>
  </si>
  <si>
    <t>Less VETA</t>
  </si>
  <si>
    <t>Less:  Bed Nigt Service Levy</t>
  </si>
  <si>
    <t>Less: Bed Night Levy</t>
  </si>
  <si>
    <t>Less:transfer to VETA &amp; Others</t>
  </si>
  <si>
    <t>Less: VAT refunds</t>
  </si>
  <si>
    <t>Less: Transfers to VETA &amp; Vendor (MV D/licence)</t>
  </si>
  <si>
    <t>Less:Processing Fees-Dry cargo-TRA; Wet cargo; &amp; Export Levy -Cashewnut Board</t>
  </si>
  <si>
    <t xml:space="preserve">    Add: Tax Refunds returned</t>
  </si>
  <si>
    <t>Add: Tax Refund Returned</t>
  </si>
  <si>
    <t>Direct Tax (Itemwise) - Domestic Revenue Department for 2015/2016</t>
  </si>
  <si>
    <t>Indirect Tax (Itemwise) - Domestic Revenue Department for 2015/2016</t>
  </si>
  <si>
    <t>Customs and Excise (Itemwise) - Department for 2015/2016</t>
  </si>
  <si>
    <t>Large Taxpayers (Itemwise) - Department for 2015/2016</t>
  </si>
  <si>
    <t>VAT on Cigarattes</t>
  </si>
  <si>
    <t>Add Tax refunds returned</t>
  </si>
  <si>
    <t>Railway Development Levy</t>
  </si>
  <si>
    <t>Water supply and sanitation</t>
  </si>
  <si>
    <t>Less:Processing Fee-REA</t>
  </si>
  <si>
    <t>Less: Export Levy- Cashewnut Board</t>
  </si>
  <si>
    <t>Excise Duty- on money transfers</t>
  </si>
  <si>
    <t>Add: Tax Refunds Returned</t>
  </si>
  <si>
    <t>Perfums &amp;Cosmestics</t>
  </si>
  <si>
    <t>DSTV</t>
  </si>
  <si>
    <t>TOTAL 2</t>
  </si>
  <si>
    <t>Large Taxpayers Department for 2015/2016</t>
  </si>
  <si>
    <t>Direct Tax (Regional wise) - Domestic Revenue Department for 2015/2016</t>
  </si>
  <si>
    <t>October</t>
  </si>
  <si>
    <t>November</t>
  </si>
  <si>
    <t>December</t>
  </si>
  <si>
    <t>Less:Transf. to Vendor (MV D/Licence)</t>
  </si>
  <si>
    <t>January</t>
  </si>
  <si>
    <t>February</t>
  </si>
  <si>
    <t>March</t>
  </si>
  <si>
    <t>April</t>
  </si>
  <si>
    <t>4th Quarter 2015/16</t>
  </si>
  <si>
    <t>May</t>
  </si>
  <si>
    <t>Unkown Transfer</t>
  </si>
  <si>
    <t>June</t>
  </si>
  <si>
    <t>4th Quarter 2016/17</t>
  </si>
  <si>
    <t>3nd Quarter 2016/17</t>
  </si>
  <si>
    <t>2nd Quarter 2016/17</t>
  </si>
  <si>
    <t>1st Quarter 2016/17</t>
  </si>
  <si>
    <t>Departmental actual revenue collections in quarterly for 2016/2017</t>
  </si>
  <si>
    <t>Property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</si>
</sst>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.0_);_(* \(#,##0.0\);_(* &quot;-&quot;??_);_(@_)"/>
    <numFmt numFmtId="167" formatCode="_-* #,##0.0_-;\-* #,##0.0_-;_-* &quot;-&quot;??_-;_-@_-"/>
    <numFmt numFmtId="168" formatCode="_(* #,##0.000_);_(* \(#,##0.000\);_(* &quot;-&quot;??_);_(@_)"/>
    <numFmt numFmtId="169" formatCode="#,##0.0"/>
    <numFmt numFmtId="170" formatCode="_(* #,##0.000000_);_(* \(#,##0.000000\);_(* &quot;-&quot;??_);_(@_)"/>
    <numFmt numFmtId="171" formatCode="0.0%"/>
    <numFmt numFmtId="172" formatCode="_(* #,##0.0_);_(* \(#,##0.0\);_(* &quot;-&quot;?_);_(@_)"/>
    <numFmt numFmtId="173" formatCode="_(* #,##0_);_(* \(#,##0\);_(* &quot;-&quot;??_);_(@_)"/>
    <numFmt numFmtId="174" formatCode="_(* #,##0.0000_);_(* \(#,##0.0000\);_(* &quot;-&quot;??_);_(@_)"/>
    <numFmt numFmtId="175" formatCode="_-* #,##0.0_-;\-* #,##0.0_-;_-* &quot;-&quot;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2"/>
      <color indexed="8"/>
      <name val="Arial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29" borderId="1" applyNumberFormat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32" borderId="1" applyNumberFormat="0" applyAlignment="0" applyProtection="0"/>
    <xf numFmtId="0" fontId="48" fillId="0" borderId="6" applyNumberFormat="0" applyFill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50" fillId="29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6" fontId="0" fillId="0" borderId="0" xfId="45" applyNumberFormat="1" applyFont="1" applyAlignment="1">
      <alignment/>
    </xf>
    <xf numFmtId="0" fontId="0" fillId="35" borderId="10" xfId="0" applyFill="1" applyBorder="1" applyAlignment="1">
      <alignment/>
    </xf>
    <xf numFmtId="166" fontId="0" fillId="35" borderId="10" xfId="45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3" fontId="0" fillId="0" borderId="0" xfId="0" applyNumberFormat="1" applyAlignment="1">
      <alignment/>
    </xf>
    <xf numFmtId="166" fontId="0" fillId="0" borderId="10" xfId="45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0" xfId="45" applyNumberFormat="1" applyFont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0" borderId="0" xfId="45" applyNumberFormat="1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66" fontId="2" fillId="0" borderId="10" xfId="45" applyNumberFormat="1" applyFont="1" applyFill="1" applyBorder="1" applyAlignment="1">
      <alignment/>
    </xf>
    <xf numFmtId="167" fontId="0" fillId="0" borderId="10" xfId="45" applyNumberFormat="1" applyFont="1" applyFill="1" applyBorder="1" applyAlignment="1" quotePrefix="1">
      <alignment horizontal="right"/>
    </xf>
    <xf numFmtId="167" fontId="0" fillId="0" borderId="10" xfId="45" applyNumberFormat="1" applyFont="1" applyFill="1" applyBorder="1" applyAlignment="1">
      <alignment horizontal="right"/>
    </xf>
    <xf numFmtId="166" fontId="0" fillId="0" borderId="0" xfId="45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70" applyNumberFormat="1" applyFont="1" applyBorder="1" applyAlignment="1">
      <alignment/>
    </xf>
    <xf numFmtId="0" fontId="0" fillId="0" borderId="0" xfId="0" applyFill="1" applyBorder="1" applyAlignment="1">
      <alignment/>
    </xf>
    <xf numFmtId="166" fontId="2" fillId="36" borderId="11" xfId="45" applyNumberFormat="1" applyFont="1" applyFill="1" applyBorder="1" applyAlignment="1">
      <alignment horizontal="center"/>
    </xf>
    <xf numFmtId="166" fontId="0" fillId="0" borderId="0" xfId="45" applyNumberFormat="1" applyFont="1" applyBorder="1" applyAlignment="1">
      <alignment/>
    </xf>
    <xf numFmtId="167" fontId="0" fillId="0" borderId="10" xfId="45" applyNumberFormat="1" applyFont="1" applyFill="1" applyBorder="1" applyAlignment="1">
      <alignment/>
    </xf>
    <xf numFmtId="167" fontId="0" fillId="0" borderId="10" xfId="45" applyNumberFormat="1" applyFont="1" applyFill="1" applyBorder="1" applyAlignment="1">
      <alignment/>
    </xf>
    <xf numFmtId="167" fontId="0" fillId="0" borderId="10" xfId="45" applyNumberFormat="1" applyFont="1" applyFill="1" applyBorder="1" applyAlignment="1">
      <alignment horizontal="center"/>
    </xf>
    <xf numFmtId="167" fontId="0" fillId="0" borderId="10" xfId="45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/>
    </xf>
    <xf numFmtId="0" fontId="0" fillId="0" borderId="10" xfId="7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36" borderId="10" xfId="45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45" applyNumberFormat="1" applyFont="1" applyFill="1" applyBorder="1" applyAlignment="1">
      <alignment/>
    </xf>
    <xf numFmtId="166" fontId="0" fillId="0" borderId="10" xfId="45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7" fontId="2" fillId="0" borderId="10" xfId="45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66" fontId="2" fillId="0" borderId="10" xfId="45" applyNumberFormat="1" applyFont="1" applyFill="1" applyBorder="1" applyAlignment="1">
      <alignment horizontal="center"/>
    </xf>
    <xf numFmtId="166" fontId="0" fillId="0" borderId="10" xfId="45" applyNumberFormat="1" applyFont="1" applyFill="1" applyBorder="1" applyAlignment="1">
      <alignment horizontal="center"/>
    </xf>
    <xf numFmtId="166" fontId="0" fillId="0" borderId="10" xfId="70" applyNumberFormat="1" applyFont="1" applyBorder="1" applyAlignment="1">
      <alignment horizontal="center"/>
    </xf>
    <xf numFmtId="166" fontId="0" fillId="0" borderId="10" xfId="70" applyNumberFormat="1" applyFont="1" applyBorder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0" fillId="0" borderId="10" xfId="45" applyNumberFormat="1" applyFont="1" applyFill="1" applyBorder="1" applyAlignment="1">
      <alignment horizontal="center"/>
    </xf>
    <xf numFmtId="43" fontId="0" fillId="0" borderId="0" xfId="45" applyFont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45" applyNumberFormat="1" applyFont="1" applyFill="1" applyAlignment="1">
      <alignment/>
    </xf>
    <xf numFmtId="0" fontId="0" fillId="0" borderId="0" xfId="0" applyFont="1" applyAlignment="1">
      <alignment/>
    </xf>
    <xf numFmtId="0" fontId="0" fillId="37" borderId="10" xfId="540" applyFont="1" applyFill="1" applyBorder="1" applyAlignment="1">
      <alignment horizontal="left"/>
      <protection/>
    </xf>
    <xf numFmtId="0" fontId="2" fillId="0" borderId="10" xfId="0" applyFont="1" applyBorder="1" applyAlignment="1">
      <alignment horizontal="left" vertical="center" indent="1"/>
    </xf>
    <xf numFmtId="170" fontId="0" fillId="0" borderId="0" xfId="45" applyNumberFormat="1" applyFont="1" applyAlignment="1">
      <alignment/>
    </xf>
    <xf numFmtId="166" fontId="0" fillId="0" borderId="10" xfId="45" applyNumberFormat="1" applyFont="1" applyFill="1" applyBorder="1" applyAlignment="1" quotePrefix="1">
      <alignment/>
    </xf>
    <xf numFmtId="169" fontId="0" fillId="0" borderId="10" xfId="45" applyNumberFormat="1" applyFont="1" applyFill="1" applyBorder="1" applyAlignment="1" quotePrefix="1">
      <alignment/>
    </xf>
    <xf numFmtId="166" fontId="2" fillId="0" borderId="10" xfId="0" applyNumberFormat="1" applyFont="1" applyFill="1" applyBorder="1" applyAlignment="1">
      <alignment/>
    </xf>
    <xf numFmtId="166" fontId="2" fillId="36" borderId="10" xfId="45" applyNumberFormat="1" applyFont="1" applyFill="1" applyBorder="1" applyAlignment="1">
      <alignment horizontal="center"/>
    </xf>
    <xf numFmtId="167" fontId="0" fillId="0" borderId="10" xfId="45" applyNumberFormat="1" applyFont="1" applyBorder="1" applyAlignment="1" quotePrefix="1">
      <alignment horizontal="right"/>
    </xf>
    <xf numFmtId="43" fontId="0" fillId="35" borderId="10" xfId="45" applyFont="1" applyFill="1" applyBorder="1" applyAlignment="1">
      <alignment/>
    </xf>
    <xf numFmtId="167" fontId="0" fillId="0" borderId="10" xfId="45" applyNumberFormat="1" applyFont="1" applyBorder="1" applyAlignment="1">
      <alignment/>
    </xf>
    <xf numFmtId="43" fontId="0" fillId="0" borderId="10" xfId="45" applyFont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0" xfId="45" applyFont="1" applyBorder="1" applyAlignment="1">
      <alignment/>
    </xf>
    <xf numFmtId="43" fontId="2" fillId="0" borderId="10" xfId="45" applyFont="1" applyBorder="1" applyAlignment="1">
      <alignment/>
    </xf>
    <xf numFmtId="0" fontId="0" fillId="0" borderId="10" xfId="0" applyBorder="1" applyAlignment="1">
      <alignment/>
    </xf>
    <xf numFmtId="43" fontId="0" fillId="0" borderId="10" xfId="45" applyFont="1" applyFill="1" applyBorder="1" applyAlignment="1">
      <alignment/>
    </xf>
    <xf numFmtId="166" fontId="10" fillId="0" borderId="10" xfId="45" applyNumberFormat="1" applyFont="1" applyBorder="1" applyAlignment="1">
      <alignment/>
    </xf>
    <xf numFmtId="166" fontId="10" fillId="37" borderId="10" xfId="45" applyNumberFormat="1" applyFont="1" applyFill="1" applyBorder="1" applyAlignment="1">
      <alignment/>
    </xf>
    <xf numFmtId="166" fontId="0" fillId="37" borderId="10" xfId="45" applyNumberFormat="1" applyFont="1" applyFill="1" applyBorder="1" applyAlignment="1">
      <alignment/>
    </xf>
    <xf numFmtId="166" fontId="0" fillId="0" borderId="10" xfId="45" applyNumberFormat="1" applyFont="1" applyBorder="1" applyAlignment="1">
      <alignment/>
    </xf>
    <xf numFmtId="166" fontId="7" fillId="0" borderId="10" xfId="45" applyNumberFormat="1" applyFont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0" xfId="45" applyNumberFormat="1" applyFont="1" applyFill="1" applyBorder="1" applyAlignment="1" quotePrefix="1">
      <alignment/>
    </xf>
    <xf numFmtId="169" fontId="0" fillId="0" borderId="10" xfId="45" applyNumberFormat="1" applyFont="1" applyFill="1" applyBorder="1" applyAlignment="1" quotePrefix="1">
      <alignment/>
    </xf>
    <xf numFmtId="166" fontId="2" fillId="36" borderId="10" xfId="45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71" fontId="0" fillId="0" borderId="0" xfId="934" applyNumberFormat="1" applyFont="1" applyFill="1" applyAlignment="1">
      <alignment/>
    </xf>
    <xf numFmtId="43" fontId="0" fillId="0" borderId="10" xfId="45" applyFont="1" applyFill="1" applyBorder="1" applyAlignment="1" quotePrefix="1">
      <alignment/>
    </xf>
    <xf numFmtId="43" fontId="0" fillId="0" borderId="10" xfId="45" applyFont="1" applyBorder="1" applyAlignment="1">
      <alignment/>
    </xf>
    <xf numFmtId="168" fontId="0" fillId="0" borderId="0" xfId="0" applyNumberFormat="1" applyFont="1" applyAlignment="1">
      <alignment/>
    </xf>
    <xf numFmtId="166" fontId="2" fillId="36" borderId="10" xfId="45" applyNumberFormat="1" applyFont="1" applyFill="1" applyBorder="1" applyAlignment="1">
      <alignment horizontal="center"/>
    </xf>
    <xf numFmtId="166" fontId="0" fillId="0" borderId="0" xfId="45" applyNumberFormat="1" applyFont="1" applyAlignment="1">
      <alignment/>
    </xf>
    <xf numFmtId="166" fontId="2" fillId="36" borderId="10" xfId="45" applyNumberFormat="1" applyFont="1" applyFill="1" applyBorder="1" applyAlignment="1">
      <alignment horizontal="center"/>
    </xf>
    <xf numFmtId="166" fontId="2" fillId="36" borderId="10" xfId="45" applyNumberFormat="1" applyFont="1" applyFill="1" applyBorder="1" applyAlignment="1">
      <alignment horizontal="center"/>
    </xf>
    <xf numFmtId="166" fontId="2" fillId="36" borderId="10" xfId="45" applyNumberFormat="1" applyFont="1" applyFill="1" applyBorder="1" applyAlignment="1">
      <alignment horizontal="center"/>
    </xf>
    <xf numFmtId="166" fontId="0" fillId="0" borderId="14" xfId="45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indent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43" fontId="54" fillId="0" borderId="0" xfId="0" applyNumberFormat="1" applyFont="1" applyFill="1" applyAlignment="1">
      <alignment/>
    </xf>
    <xf numFmtId="166" fontId="54" fillId="0" borderId="0" xfId="0" applyNumberFormat="1" applyFont="1" applyAlignment="1">
      <alignment/>
    </xf>
    <xf numFmtId="166" fontId="54" fillId="0" borderId="10" xfId="45" applyNumberFormat="1" applyFont="1" applyFill="1" applyBorder="1" applyAlignment="1">
      <alignment/>
    </xf>
    <xf numFmtId="43" fontId="0" fillId="0" borderId="0" xfId="45" applyFont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3" fontId="5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4" fontId="0" fillId="0" borderId="0" xfId="0" applyNumberFormat="1" applyFill="1" applyAlignment="1">
      <alignment/>
    </xf>
    <xf numFmtId="175" fontId="0" fillId="0" borderId="0" xfId="0" applyNumberFormat="1" applyFont="1" applyAlignment="1">
      <alignment/>
    </xf>
    <xf numFmtId="166" fontId="2" fillId="36" borderId="13" xfId="45" applyNumberFormat="1" applyFont="1" applyFill="1" applyBorder="1" applyAlignment="1">
      <alignment horizontal="center"/>
    </xf>
    <xf numFmtId="166" fontId="2" fillId="36" borderId="15" xfId="45" applyNumberFormat="1" applyFont="1" applyFill="1" applyBorder="1" applyAlignment="1">
      <alignment horizontal="center"/>
    </xf>
    <xf numFmtId="166" fontId="2" fillId="36" borderId="16" xfId="45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6" fontId="2" fillId="36" borderId="10" xfId="45" applyNumberFormat="1" applyFont="1" applyFill="1" applyBorder="1" applyAlignment="1">
      <alignment horizontal="center"/>
    </xf>
    <xf numFmtId="0" fontId="2" fillId="38" borderId="1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</cellXfs>
  <cellStyles count="936">
    <cellStyle name="Normal" xfId="0"/>
    <cellStyle name="20% - Accent1" xfId="15"/>
    <cellStyle name="20% - Accent2" xfId="16"/>
    <cellStyle name="20% - Accent3" xfId="17"/>
    <cellStyle name="20% - Accent3 2" xfId="18"/>
    <cellStyle name="20% - Accent3 2 2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lculation 2" xfId="43"/>
    <cellStyle name="Check Cell" xfId="44"/>
    <cellStyle name="Comma" xfId="45"/>
    <cellStyle name="Comma [0]" xfId="46"/>
    <cellStyle name="Comma 10" xfId="47"/>
    <cellStyle name="Comma 10 2" xfId="48"/>
    <cellStyle name="Comma 10 3" xfId="49"/>
    <cellStyle name="Comma 10 4" xfId="50"/>
    <cellStyle name="Comma 10 5" xfId="51"/>
    <cellStyle name="Comma 11" xfId="52"/>
    <cellStyle name="Comma 11 2" xfId="53"/>
    <cellStyle name="Comma 11 2 2" xfId="54"/>
    <cellStyle name="Comma 11 2 3" xfId="55"/>
    <cellStyle name="Comma 11 2 4" xfId="56"/>
    <cellStyle name="Comma 11 3" xfId="57"/>
    <cellStyle name="Comma 11 3 2" xfId="58"/>
    <cellStyle name="Comma 11 3 3" xfId="59"/>
    <cellStyle name="Comma 11 4" xfId="60"/>
    <cellStyle name="Comma 11 4 2" xfId="61"/>
    <cellStyle name="Comma 11 4 3" xfId="62"/>
    <cellStyle name="Comma 11 5" xfId="63"/>
    <cellStyle name="Comma 11 5 2" xfId="64"/>
    <cellStyle name="Comma 11 6" xfId="65"/>
    <cellStyle name="Comma 11 6 2" xfId="66"/>
    <cellStyle name="Comma 11 7" xfId="67"/>
    <cellStyle name="Comma 11 8" xfId="68"/>
    <cellStyle name="Comma 11 8 2" xfId="69"/>
    <cellStyle name="Comma 12" xfId="70"/>
    <cellStyle name="Comma 12 10" xfId="71"/>
    <cellStyle name="Comma 12 11" xfId="72"/>
    <cellStyle name="Comma 12 12" xfId="73"/>
    <cellStyle name="Comma 12 13" xfId="74"/>
    <cellStyle name="Comma 12 14" xfId="75"/>
    <cellStyle name="Comma 12 15" xfId="76"/>
    <cellStyle name="Comma 12 16" xfId="77"/>
    <cellStyle name="Comma 12 17" xfId="78"/>
    <cellStyle name="Comma 12 18" xfId="79"/>
    <cellStyle name="Comma 12 19" xfId="80"/>
    <cellStyle name="Comma 12 2" xfId="81"/>
    <cellStyle name="Comma 12 2 2" xfId="82"/>
    <cellStyle name="Comma 12 2 2 2" xfId="83"/>
    <cellStyle name="Comma 12 2 3" xfId="84"/>
    <cellStyle name="Comma 12 2 4" xfId="85"/>
    <cellStyle name="Comma 12 20" xfId="86"/>
    <cellStyle name="Comma 12 21" xfId="87"/>
    <cellStyle name="Comma 12 22" xfId="88"/>
    <cellStyle name="Comma 12 23" xfId="89"/>
    <cellStyle name="Comma 12 24" xfId="90"/>
    <cellStyle name="Comma 12 25" xfId="91"/>
    <cellStyle name="Comma 12 26" xfId="92"/>
    <cellStyle name="Comma 12 27" xfId="93"/>
    <cellStyle name="Comma 12 28" xfId="94"/>
    <cellStyle name="Comma 12 29" xfId="95"/>
    <cellStyle name="Comma 12 3" xfId="96"/>
    <cellStyle name="Comma 12 3 2" xfId="97"/>
    <cellStyle name="Comma 12 3 2 2" xfId="98"/>
    <cellStyle name="Comma 12 3 3" xfId="99"/>
    <cellStyle name="Comma 12 30" xfId="100"/>
    <cellStyle name="Comma 12 31" xfId="101"/>
    <cellStyle name="Comma 12 32" xfId="102"/>
    <cellStyle name="Comma 12 33" xfId="103"/>
    <cellStyle name="Comma 12 34" xfId="104"/>
    <cellStyle name="Comma 12 35" xfId="105"/>
    <cellStyle name="Comma 12 4" xfId="106"/>
    <cellStyle name="Comma 12 4 2" xfId="107"/>
    <cellStyle name="Comma 12 4 2 2" xfId="108"/>
    <cellStyle name="Comma 12 4 3" xfId="109"/>
    <cellStyle name="Comma 12 5" xfId="110"/>
    <cellStyle name="Comma 12 5 2" xfId="111"/>
    <cellStyle name="Comma 12 6" xfId="112"/>
    <cellStyle name="Comma 12 6 2" xfId="113"/>
    <cellStyle name="Comma 12 7" xfId="114"/>
    <cellStyle name="Comma 12 7 2" xfId="115"/>
    <cellStyle name="Comma 12 8" xfId="116"/>
    <cellStyle name="Comma 12 8 2" xfId="117"/>
    <cellStyle name="Comma 12 9" xfId="118"/>
    <cellStyle name="Comma 13" xfId="119"/>
    <cellStyle name="Comma 13 10" xfId="120"/>
    <cellStyle name="Comma 13 11" xfId="121"/>
    <cellStyle name="Comma 13 12" xfId="122"/>
    <cellStyle name="Comma 13 13" xfId="123"/>
    <cellStyle name="Comma 13 14" xfId="124"/>
    <cellStyle name="Comma 13 15" xfId="125"/>
    <cellStyle name="Comma 13 16" xfId="126"/>
    <cellStyle name="Comma 13 17" xfId="127"/>
    <cellStyle name="Comma 13 18" xfId="128"/>
    <cellStyle name="Comma 13 19" xfId="129"/>
    <cellStyle name="Comma 13 2" xfId="130"/>
    <cellStyle name="Comma 13 2 2" xfId="131"/>
    <cellStyle name="Comma 13 20" xfId="132"/>
    <cellStyle name="Comma 13 21" xfId="133"/>
    <cellStyle name="Comma 13 22" xfId="134"/>
    <cellStyle name="Comma 13 23" xfId="135"/>
    <cellStyle name="Comma 13 24" xfId="136"/>
    <cellStyle name="Comma 13 25" xfId="137"/>
    <cellStyle name="Comma 13 26" xfId="138"/>
    <cellStyle name="Comma 13 27" xfId="139"/>
    <cellStyle name="Comma 13 28" xfId="140"/>
    <cellStyle name="Comma 13 29" xfId="141"/>
    <cellStyle name="Comma 13 3" xfId="142"/>
    <cellStyle name="Comma 13 3 2" xfId="143"/>
    <cellStyle name="Comma 13 30" xfId="144"/>
    <cellStyle name="Comma 13 31" xfId="145"/>
    <cellStyle name="Comma 13 32" xfId="146"/>
    <cellStyle name="Comma 13 33" xfId="147"/>
    <cellStyle name="Comma 13 4" xfId="148"/>
    <cellStyle name="Comma 13 4 2" xfId="149"/>
    <cellStyle name="Comma 13 5" xfId="150"/>
    <cellStyle name="Comma 13 5 2" xfId="151"/>
    <cellStyle name="Comma 13 6" xfId="152"/>
    <cellStyle name="Comma 13 6 2" xfId="153"/>
    <cellStyle name="Comma 13 7" xfId="154"/>
    <cellStyle name="Comma 13 7 2" xfId="155"/>
    <cellStyle name="Comma 13 8" xfId="156"/>
    <cellStyle name="Comma 13 8 2" xfId="157"/>
    <cellStyle name="Comma 13 9" xfId="158"/>
    <cellStyle name="Comma 14" xfId="159"/>
    <cellStyle name="Comma 14 2" xfId="160"/>
    <cellStyle name="Comma 14 2 2" xfId="161"/>
    <cellStyle name="Comma 14 2 3" xfId="162"/>
    <cellStyle name="Comma 14 3" xfId="163"/>
    <cellStyle name="Comma 14 4" xfId="164"/>
    <cellStyle name="Comma 14 5" xfId="165"/>
    <cellStyle name="Comma 15" xfId="166"/>
    <cellStyle name="Comma 15 2" xfId="167"/>
    <cellStyle name="Comma 15 2 2" xfId="168"/>
    <cellStyle name="Comma 15 3" xfId="169"/>
    <cellStyle name="Comma 15 4" xfId="170"/>
    <cellStyle name="Comma 16" xfId="171"/>
    <cellStyle name="Comma 16 2" xfId="172"/>
    <cellStyle name="Comma 17" xfId="173"/>
    <cellStyle name="Comma 17 2" xfId="174"/>
    <cellStyle name="Comma 2" xfId="175"/>
    <cellStyle name="Comma 2 10" xfId="176"/>
    <cellStyle name="Comma 2 10 2" xfId="177"/>
    <cellStyle name="Comma 2 10 3" xfId="178"/>
    <cellStyle name="Comma 2 10 4" xfId="179"/>
    <cellStyle name="Comma 2 10 5" xfId="180"/>
    <cellStyle name="Comma 2 10 6" xfId="181"/>
    <cellStyle name="Comma 2 10 7" xfId="182"/>
    <cellStyle name="Comma 2 11" xfId="183"/>
    <cellStyle name="Comma 2 11 2" xfId="184"/>
    <cellStyle name="Comma 2 11 3" xfId="185"/>
    <cellStyle name="Comma 2 11 4" xfId="186"/>
    <cellStyle name="Comma 2 12" xfId="187"/>
    <cellStyle name="Comma 2 12 2" xfId="188"/>
    <cellStyle name="Comma 2 12 3" xfId="189"/>
    <cellStyle name="Comma 2 13" xfId="190"/>
    <cellStyle name="Comma 2 13 2" xfId="191"/>
    <cellStyle name="Comma 2 14" xfId="192"/>
    <cellStyle name="Comma 2 15" xfId="193"/>
    <cellStyle name="Comma 2 16" xfId="194"/>
    <cellStyle name="Comma 2 17" xfId="195"/>
    <cellStyle name="Comma 2 18" xfId="196"/>
    <cellStyle name="Comma 2 19" xfId="197"/>
    <cellStyle name="Comma 2 2" xfId="198"/>
    <cellStyle name="Comma 2 2 2" xfId="199"/>
    <cellStyle name="Comma 2 20" xfId="200"/>
    <cellStyle name="Comma 2 21" xfId="201"/>
    <cellStyle name="Comma 2 22" xfId="202"/>
    <cellStyle name="Comma 2 23" xfId="203"/>
    <cellStyle name="Comma 2 24" xfId="204"/>
    <cellStyle name="Comma 2 25" xfId="205"/>
    <cellStyle name="Comma 2 26" xfId="206"/>
    <cellStyle name="Comma 2 27" xfId="207"/>
    <cellStyle name="Comma 2 28" xfId="208"/>
    <cellStyle name="Comma 2 29" xfId="209"/>
    <cellStyle name="Comma 2 3" xfId="210"/>
    <cellStyle name="Comma 2 3 10" xfId="211"/>
    <cellStyle name="Comma 2 3 11" xfId="212"/>
    <cellStyle name="Comma 2 3 12" xfId="213"/>
    <cellStyle name="Comma 2 3 13" xfId="214"/>
    <cellStyle name="Comma 2 3 14" xfId="215"/>
    <cellStyle name="Comma 2 3 15" xfId="216"/>
    <cellStyle name="Comma 2 3 16" xfId="217"/>
    <cellStyle name="Comma 2 3 17" xfId="218"/>
    <cellStyle name="Comma 2 3 18" xfId="219"/>
    <cellStyle name="Comma 2 3 19" xfId="220"/>
    <cellStyle name="Comma 2 3 2" xfId="221"/>
    <cellStyle name="Comma 2 3 20" xfId="222"/>
    <cellStyle name="Comma 2 3 21" xfId="223"/>
    <cellStyle name="Comma 2 3 22" xfId="224"/>
    <cellStyle name="Comma 2 3 23" xfId="225"/>
    <cellStyle name="Comma 2 3 24" xfId="226"/>
    <cellStyle name="Comma 2 3 25" xfId="227"/>
    <cellStyle name="Comma 2 3 26" xfId="228"/>
    <cellStyle name="Comma 2 3 27" xfId="229"/>
    <cellStyle name="Comma 2 3 3" xfId="230"/>
    <cellStyle name="Comma 2 3 4" xfId="231"/>
    <cellStyle name="Comma 2 3 5" xfId="232"/>
    <cellStyle name="Comma 2 3 6" xfId="233"/>
    <cellStyle name="Comma 2 3 7" xfId="234"/>
    <cellStyle name="Comma 2 3 8" xfId="235"/>
    <cellStyle name="Comma 2 3 9" xfId="236"/>
    <cellStyle name="Comma 2 30" xfId="237"/>
    <cellStyle name="Comma 2 31" xfId="238"/>
    <cellStyle name="Comma 2 32" xfId="239"/>
    <cellStyle name="Comma 2 33" xfId="240"/>
    <cellStyle name="Comma 2 4" xfId="241"/>
    <cellStyle name="Comma 2 4 10" xfId="242"/>
    <cellStyle name="Comma 2 4 11" xfId="243"/>
    <cellStyle name="Comma 2 4 12" xfId="244"/>
    <cellStyle name="Comma 2 4 13" xfId="245"/>
    <cellStyle name="Comma 2 4 14" xfId="246"/>
    <cellStyle name="Comma 2 4 15" xfId="247"/>
    <cellStyle name="Comma 2 4 16" xfId="248"/>
    <cellStyle name="Comma 2 4 17" xfId="249"/>
    <cellStyle name="Comma 2 4 18" xfId="250"/>
    <cellStyle name="Comma 2 4 19" xfId="251"/>
    <cellStyle name="Comma 2 4 2" xfId="252"/>
    <cellStyle name="Comma 2 4 20" xfId="253"/>
    <cellStyle name="Comma 2 4 21" xfId="254"/>
    <cellStyle name="Comma 2 4 22" xfId="255"/>
    <cellStyle name="Comma 2 4 23" xfId="256"/>
    <cellStyle name="Comma 2 4 24" xfId="257"/>
    <cellStyle name="Comma 2 4 25" xfId="258"/>
    <cellStyle name="Comma 2 4 26" xfId="259"/>
    <cellStyle name="Comma 2 4 3" xfId="260"/>
    <cellStyle name="Comma 2 4 4" xfId="261"/>
    <cellStyle name="Comma 2 4 5" xfId="262"/>
    <cellStyle name="Comma 2 4 6" xfId="263"/>
    <cellStyle name="Comma 2 4 7" xfId="264"/>
    <cellStyle name="Comma 2 4 8" xfId="265"/>
    <cellStyle name="Comma 2 4 9" xfId="266"/>
    <cellStyle name="Comma 2 5" xfId="267"/>
    <cellStyle name="Comma 2 5 10" xfId="268"/>
    <cellStyle name="Comma 2 5 11" xfId="269"/>
    <cellStyle name="Comma 2 5 12" xfId="270"/>
    <cellStyle name="Comma 2 5 13" xfId="271"/>
    <cellStyle name="Comma 2 5 14" xfId="272"/>
    <cellStyle name="Comma 2 5 15" xfId="273"/>
    <cellStyle name="Comma 2 5 16" xfId="274"/>
    <cellStyle name="Comma 2 5 17" xfId="275"/>
    <cellStyle name="Comma 2 5 18" xfId="276"/>
    <cellStyle name="Comma 2 5 19" xfId="277"/>
    <cellStyle name="Comma 2 5 2" xfId="278"/>
    <cellStyle name="Comma 2 5 2 2" xfId="279"/>
    <cellStyle name="Comma 2 5 2 3" xfId="280"/>
    <cellStyle name="Comma 2 5 20" xfId="281"/>
    <cellStyle name="Comma 2 5 21" xfId="282"/>
    <cellStyle name="Comma 2 5 22" xfId="283"/>
    <cellStyle name="Comma 2 5 23" xfId="284"/>
    <cellStyle name="Comma 2 5 24" xfId="285"/>
    <cellStyle name="Comma 2 5 25" xfId="286"/>
    <cellStyle name="Comma 2 5 3" xfId="287"/>
    <cellStyle name="Comma 2 5 4" xfId="288"/>
    <cellStyle name="Comma 2 5 5" xfId="289"/>
    <cellStyle name="Comma 2 5 6" xfId="290"/>
    <cellStyle name="Comma 2 5 7" xfId="291"/>
    <cellStyle name="Comma 2 5 8" xfId="292"/>
    <cellStyle name="Comma 2 5 9" xfId="293"/>
    <cellStyle name="Comma 2 54" xfId="294"/>
    <cellStyle name="Comma 2 6" xfId="295"/>
    <cellStyle name="Comma 2 6 10" xfId="296"/>
    <cellStyle name="Comma 2 6 11" xfId="297"/>
    <cellStyle name="Comma 2 6 12" xfId="298"/>
    <cellStyle name="Comma 2 6 13" xfId="299"/>
    <cellStyle name="Comma 2 6 14" xfId="300"/>
    <cellStyle name="Comma 2 6 15" xfId="301"/>
    <cellStyle name="Comma 2 6 16" xfId="302"/>
    <cellStyle name="Comma 2 6 17" xfId="303"/>
    <cellStyle name="Comma 2 6 18" xfId="304"/>
    <cellStyle name="Comma 2 6 19" xfId="305"/>
    <cellStyle name="Comma 2 6 2" xfId="306"/>
    <cellStyle name="Comma 2 6 20" xfId="307"/>
    <cellStyle name="Comma 2 6 3" xfId="308"/>
    <cellStyle name="Comma 2 6 4" xfId="309"/>
    <cellStyle name="Comma 2 6 5" xfId="310"/>
    <cellStyle name="Comma 2 6 6" xfId="311"/>
    <cellStyle name="Comma 2 6 7" xfId="312"/>
    <cellStyle name="Comma 2 6 8" xfId="313"/>
    <cellStyle name="Comma 2 6 9" xfId="314"/>
    <cellStyle name="Comma 2 7" xfId="315"/>
    <cellStyle name="Comma 2 7 10" xfId="316"/>
    <cellStyle name="Comma 2 7 11" xfId="317"/>
    <cellStyle name="Comma 2 7 12" xfId="318"/>
    <cellStyle name="Comma 2 7 13" xfId="319"/>
    <cellStyle name="Comma 2 7 14" xfId="320"/>
    <cellStyle name="Comma 2 7 2" xfId="321"/>
    <cellStyle name="Comma 2 7 3" xfId="322"/>
    <cellStyle name="Comma 2 7 4" xfId="323"/>
    <cellStyle name="Comma 2 7 5" xfId="324"/>
    <cellStyle name="Comma 2 7 6" xfId="325"/>
    <cellStyle name="Comma 2 7 7" xfId="326"/>
    <cellStyle name="Comma 2 7 8" xfId="327"/>
    <cellStyle name="Comma 2 7 9" xfId="328"/>
    <cellStyle name="Comma 2 8" xfId="329"/>
    <cellStyle name="Comma 2 8 10" xfId="330"/>
    <cellStyle name="Comma 2 8 11" xfId="331"/>
    <cellStyle name="Comma 2 8 2" xfId="332"/>
    <cellStyle name="Comma 2 8 3" xfId="333"/>
    <cellStyle name="Comma 2 8 4" xfId="334"/>
    <cellStyle name="Comma 2 8 5" xfId="335"/>
    <cellStyle name="Comma 2 8 6" xfId="336"/>
    <cellStyle name="Comma 2 8 7" xfId="337"/>
    <cellStyle name="Comma 2 8 8" xfId="338"/>
    <cellStyle name="Comma 2 8 9" xfId="339"/>
    <cellStyle name="Comma 2 9" xfId="340"/>
    <cellStyle name="Comma 2 9 2" xfId="341"/>
    <cellStyle name="Comma 2 9 3" xfId="342"/>
    <cellStyle name="Comma 2 9 4" xfId="343"/>
    <cellStyle name="Comma 2 9 5" xfId="344"/>
    <cellStyle name="Comma 2 9 6" xfId="345"/>
    <cellStyle name="Comma 2 9 7" xfId="346"/>
    <cellStyle name="Comma 2 9 8" xfId="347"/>
    <cellStyle name="Comma 2 9 9" xfId="348"/>
    <cellStyle name="Comma 20" xfId="349"/>
    <cellStyle name="Comma 20 2" xfId="350"/>
    <cellStyle name="Comma 20 3" xfId="351"/>
    <cellStyle name="Comma 3" xfId="352"/>
    <cellStyle name="Comma 3 10" xfId="353"/>
    <cellStyle name="Comma 3 11" xfId="354"/>
    <cellStyle name="Comma 3 12" xfId="355"/>
    <cellStyle name="Comma 3 13" xfId="356"/>
    <cellStyle name="Comma 3 14" xfId="357"/>
    <cellStyle name="Comma 3 15" xfId="358"/>
    <cellStyle name="Comma 3 16" xfId="359"/>
    <cellStyle name="Comma 3 17" xfId="360"/>
    <cellStyle name="Comma 3 18" xfId="361"/>
    <cellStyle name="Comma 3 19" xfId="362"/>
    <cellStyle name="Comma 3 2" xfId="363"/>
    <cellStyle name="Comma 3 2 2" xfId="364"/>
    <cellStyle name="Comma 3 2 3" xfId="365"/>
    <cellStyle name="Comma 3 2 4" xfId="366"/>
    <cellStyle name="Comma 3 20" xfId="367"/>
    <cellStyle name="Comma 3 21" xfId="368"/>
    <cellStyle name="Comma 3 22" xfId="369"/>
    <cellStyle name="Comma 3 23" xfId="370"/>
    <cellStyle name="Comma 3 24" xfId="371"/>
    <cellStyle name="Comma 3 25" xfId="372"/>
    <cellStyle name="Comma 3 26" xfId="373"/>
    <cellStyle name="Comma 3 27" xfId="374"/>
    <cellStyle name="Comma 3 28" xfId="375"/>
    <cellStyle name="Comma 3 28 2" xfId="376"/>
    <cellStyle name="Comma 3 3" xfId="377"/>
    <cellStyle name="Comma 3 3 2" xfId="378"/>
    <cellStyle name="Comma 3 4" xfId="379"/>
    <cellStyle name="Comma 3 4 2" xfId="380"/>
    <cellStyle name="Comma 3 5" xfId="381"/>
    <cellStyle name="Comma 3 5 2" xfId="382"/>
    <cellStyle name="Comma 3 6" xfId="383"/>
    <cellStyle name="Comma 3 6 2" xfId="384"/>
    <cellStyle name="Comma 3 7" xfId="385"/>
    <cellStyle name="Comma 3 7 2" xfId="386"/>
    <cellStyle name="Comma 3 8" xfId="387"/>
    <cellStyle name="Comma 3 8 2" xfId="388"/>
    <cellStyle name="Comma 3 9" xfId="389"/>
    <cellStyle name="Comma 4" xfId="390"/>
    <cellStyle name="Comma 4 10" xfId="391"/>
    <cellStyle name="Comma 4 11" xfId="392"/>
    <cellStyle name="Comma 4 12" xfId="393"/>
    <cellStyle name="Comma 4 13" xfId="394"/>
    <cellStyle name="Comma 4 14" xfId="395"/>
    <cellStyle name="Comma 4 15" xfId="396"/>
    <cellStyle name="Comma 4 16" xfId="397"/>
    <cellStyle name="Comma 4 17" xfId="398"/>
    <cellStyle name="Comma 4 18" xfId="399"/>
    <cellStyle name="Comma 4 19" xfId="400"/>
    <cellStyle name="Comma 4 2" xfId="401"/>
    <cellStyle name="Comma 4 20" xfId="402"/>
    <cellStyle name="Comma 4 21" xfId="403"/>
    <cellStyle name="Comma 4 22" xfId="404"/>
    <cellStyle name="Comma 4 23" xfId="405"/>
    <cellStyle name="Comma 4 24" xfId="406"/>
    <cellStyle name="Comma 4 3" xfId="407"/>
    <cellStyle name="Comma 4 4" xfId="408"/>
    <cellStyle name="Comma 4 5" xfId="409"/>
    <cellStyle name="Comma 4 6" xfId="410"/>
    <cellStyle name="Comma 4 7" xfId="411"/>
    <cellStyle name="Comma 4 8" xfId="412"/>
    <cellStyle name="Comma 4 9" xfId="413"/>
    <cellStyle name="Comma 5" xfId="414"/>
    <cellStyle name="Comma 5 10" xfId="415"/>
    <cellStyle name="Comma 5 11" xfId="416"/>
    <cellStyle name="Comma 5 12" xfId="417"/>
    <cellStyle name="Comma 5 13" xfId="418"/>
    <cellStyle name="Comma 5 14" xfId="419"/>
    <cellStyle name="Comma 5 15" xfId="420"/>
    <cellStyle name="Comma 5 16" xfId="421"/>
    <cellStyle name="Comma 5 17" xfId="422"/>
    <cellStyle name="Comma 5 18" xfId="423"/>
    <cellStyle name="Comma 5 19" xfId="424"/>
    <cellStyle name="Comma 5 2" xfId="425"/>
    <cellStyle name="Comma 5 20" xfId="426"/>
    <cellStyle name="Comma 5 21" xfId="427"/>
    <cellStyle name="Comma 5 3" xfId="428"/>
    <cellStyle name="Comma 5 4" xfId="429"/>
    <cellStyle name="Comma 5 5" xfId="430"/>
    <cellStyle name="Comma 5 6" xfId="431"/>
    <cellStyle name="Comma 5 7" xfId="432"/>
    <cellStyle name="Comma 5 8" xfId="433"/>
    <cellStyle name="Comma 5 9" xfId="434"/>
    <cellStyle name="Comma 6" xfId="435"/>
    <cellStyle name="Comma 6 10" xfId="436"/>
    <cellStyle name="Comma 6 11" xfId="437"/>
    <cellStyle name="Comma 6 12" xfId="438"/>
    <cellStyle name="Comma 6 13" xfId="439"/>
    <cellStyle name="Comma 6 14" xfId="440"/>
    <cellStyle name="Comma 6 15" xfId="441"/>
    <cellStyle name="Comma 6 16" xfId="442"/>
    <cellStyle name="Comma 6 17" xfId="443"/>
    <cellStyle name="Comma 6 18" xfId="444"/>
    <cellStyle name="Comma 6 2" xfId="445"/>
    <cellStyle name="Comma 6 3" xfId="446"/>
    <cellStyle name="Comma 6 4" xfId="447"/>
    <cellStyle name="Comma 6 5" xfId="448"/>
    <cellStyle name="Comma 6 6" xfId="449"/>
    <cellStyle name="Comma 6 7" xfId="450"/>
    <cellStyle name="Comma 6 8" xfId="451"/>
    <cellStyle name="Comma 6 9" xfId="452"/>
    <cellStyle name="Comma 7" xfId="453"/>
    <cellStyle name="Comma 7 10" xfId="454"/>
    <cellStyle name="Comma 7 11" xfId="455"/>
    <cellStyle name="Comma 7 12" xfId="456"/>
    <cellStyle name="Comma 7 13" xfId="457"/>
    <cellStyle name="Comma 7 14" xfId="458"/>
    <cellStyle name="Comma 7 2" xfId="459"/>
    <cellStyle name="Comma 7 2 2" xfId="460"/>
    <cellStyle name="Comma 7 2 3" xfId="461"/>
    <cellStyle name="Comma 7 2 4" xfId="462"/>
    <cellStyle name="Comma 7 3" xfId="463"/>
    <cellStyle name="Comma 7 4" xfId="464"/>
    <cellStyle name="Comma 7 5" xfId="465"/>
    <cellStyle name="Comma 7 6" xfId="466"/>
    <cellStyle name="Comma 7 7" xfId="467"/>
    <cellStyle name="Comma 7 8" xfId="468"/>
    <cellStyle name="Comma 7 9" xfId="469"/>
    <cellStyle name="Comma 8" xfId="470"/>
    <cellStyle name="Comma 8 10" xfId="471"/>
    <cellStyle name="Comma 8 11" xfId="472"/>
    <cellStyle name="Comma 8 12" xfId="473"/>
    <cellStyle name="Comma 8 13" xfId="474"/>
    <cellStyle name="Comma 8 14" xfId="475"/>
    <cellStyle name="Comma 8 15" xfId="476"/>
    <cellStyle name="Comma 8 2" xfId="477"/>
    <cellStyle name="Comma 8 2 2" xfId="478"/>
    <cellStyle name="Comma 8 2 3" xfId="479"/>
    <cellStyle name="Comma 8 3" xfId="480"/>
    <cellStyle name="Comma 8 4" xfId="481"/>
    <cellStyle name="Comma 8 5" xfId="482"/>
    <cellStyle name="Comma 8 6" xfId="483"/>
    <cellStyle name="Comma 8 7" xfId="484"/>
    <cellStyle name="Comma 8 8" xfId="485"/>
    <cellStyle name="Comma 8 9" xfId="486"/>
    <cellStyle name="Comma 9" xfId="487"/>
    <cellStyle name="Comma 9 2" xfId="488"/>
    <cellStyle name="Comma 9 3" xfId="489"/>
    <cellStyle name="Comma 9 4" xfId="490"/>
    <cellStyle name="Comma 9 5" xfId="491"/>
    <cellStyle name="Currency" xfId="492"/>
    <cellStyle name="Currency [0]" xfId="493"/>
    <cellStyle name="Currency 2" xfId="494"/>
    <cellStyle name="Currency 2 2" xfId="495"/>
    <cellStyle name="Currency 2 2 2" xfId="496"/>
    <cellStyle name="Currency 3" xfId="497"/>
    <cellStyle name="Explanatory Text" xfId="498"/>
    <cellStyle name="Good" xfId="499"/>
    <cellStyle name="Heading 1" xfId="500"/>
    <cellStyle name="Heading 2" xfId="501"/>
    <cellStyle name="Heading 3" xfId="502"/>
    <cellStyle name="Heading 4" xfId="503"/>
    <cellStyle name="Input" xfId="504"/>
    <cellStyle name="Input 2" xfId="505"/>
    <cellStyle name="Linked Cell" xfId="506"/>
    <cellStyle name="Neutral" xfId="507"/>
    <cellStyle name="Normal 10" xfId="508"/>
    <cellStyle name="Normal 10 2" xfId="509"/>
    <cellStyle name="Normal 10 2 2" xfId="510"/>
    <cellStyle name="Normal 10 3" xfId="511"/>
    <cellStyle name="Normal 10 3 2" xfId="512"/>
    <cellStyle name="Normal 10 4" xfId="513"/>
    <cellStyle name="Normal 10 4 2" xfId="514"/>
    <cellStyle name="Normal 10 5" xfId="515"/>
    <cellStyle name="Normal 10 5 2" xfId="516"/>
    <cellStyle name="Normal 10 6" xfId="517"/>
    <cellStyle name="Normal 10 6 2" xfId="518"/>
    <cellStyle name="Normal 10 7" xfId="519"/>
    <cellStyle name="Normal 107" xfId="520"/>
    <cellStyle name="Normal 11" xfId="521"/>
    <cellStyle name="Normal 11 2" xfId="522"/>
    <cellStyle name="Normal 11 2 2" xfId="523"/>
    <cellStyle name="Normal 11 3" xfId="524"/>
    <cellStyle name="Normal 11 3 2" xfId="525"/>
    <cellStyle name="Normal 11 4" xfId="526"/>
    <cellStyle name="Normal 11 4 2" xfId="527"/>
    <cellStyle name="Normal 11 5" xfId="528"/>
    <cellStyle name="Normal 12" xfId="529"/>
    <cellStyle name="Normal 12 2" xfId="530"/>
    <cellStyle name="Normal 12 2 2" xfId="531"/>
    <cellStyle name="Normal 12 3" xfId="532"/>
    <cellStyle name="Normal 12 3 2" xfId="533"/>
    <cellStyle name="Normal 13" xfId="534"/>
    <cellStyle name="Normal 13 2" xfId="535"/>
    <cellStyle name="Normal 13 2 2" xfId="536"/>
    <cellStyle name="Normal 14" xfId="537"/>
    <cellStyle name="Normal 14 2" xfId="538"/>
    <cellStyle name="Normal 15" xfId="539"/>
    <cellStyle name="Normal 2" xfId="540"/>
    <cellStyle name="Normal 2 10" xfId="541"/>
    <cellStyle name="Normal 2 10 2" xfId="542"/>
    <cellStyle name="Normal 2 10 3" xfId="543"/>
    <cellStyle name="Normal 2 10 4" xfId="544"/>
    <cellStyle name="Normal 2 10 5" xfId="545"/>
    <cellStyle name="Normal 2 10 6" xfId="546"/>
    <cellStyle name="Normal 2 10 7" xfId="547"/>
    <cellStyle name="Normal 2 11" xfId="548"/>
    <cellStyle name="Normal 2 11 2" xfId="549"/>
    <cellStyle name="Normal 2 11 3" xfId="550"/>
    <cellStyle name="Normal 2 11 4" xfId="551"/>
    <cellStyle name="Normal 2 12" xfId="552"/>
    <cellStyle name="Normal 2 12 2" xfId="553"/>
    <cellStyle name="Normal 2 12 3" xfId="554"/>
    <cellStyle name="Normal 2 13" xfId="555"/>
    <cellStyle name="Normal 2 13 2" xfId="556"/>
    <cellStyle name="Normal 2 14" xfId="557"/>
    <cellStyle name="Normal 2 14 2" xfId="558"/>
    <cellStyle name="Normal 2 15" xfId="559"/>
    <cellStyle name="Normal 2 15 2" xfId="560"/>
    <cellStyle name="Normal 2 16" xfId="561"/>
    <cellStyle name="Normal 2 16 2" xfId="562"/>
    <cellStyle name="Normal 2 17" xfId="563"/>
    <cellStyle name="Normal 2 17 2" xfId="564"/>
    <cellStyle name="Normal 2 18" xfId="565"/>
    <cellStyle name="Normal 2 2" xfId="566"/>
    <cellStyle name="Normal 2 2 2" xfId="567"/>
    <cellStyle name="Normal 2 3" xfId="568"/>
    <cellStyle name="Normal 2 3 10" xfId="569"/>
    <cellStyle name="Normal 2 3 11" xfId="570"/>
    <cellStyle name="Normal 2 3 12" xfId="571"/>
    <cellStyle name="Normal 2 3 13" xfId="572"/>
    <cellStyle name="Normal 2 3 14" xfId="573"/>
    <cellStyle name="Normal 2 3 15" xfId="574"/>
    <cellStyle name="Normal 2 3 16" xfId="575"/>
    <cellStyle name="Normal 2 3 17" xfId="576"/>
    <cellStyle name="Normal 2 3 18" xfId="577"/>
    <cellStyle name="Normal 2 3 19" xfId="578"/>
    <cellStyle name="Normal 2 3 2" xfId="579"/>
    <cellStyle name="Normal 2 3 20" xfId="580"/>
    <cellStyle name="Normal 2 3 21" xfId="581"/>
    <cellStyle name="Normal 2 3 22" xfId="582"/>
    <cellStyle name="Normal 2 3 23" xfId="583"/>
    <cellStyle name="Normal 2 3 24" xfId="584"/>
    <cellStyle name="Normal 2 3 25" xfId="585"/>
    <cellStyle name="Normal 2 3 26" xfId="586"/>
    <cellStyle name="Normal 2 3 27" xfId="587"/>
    <cellStyle name="Normal 2 3 28" xfId="588"/>
    <cellStyle name="Normal 2 3 29" xfId="589"/>
    <cellStyle name="Normal 2 3 3" xfId="590"/>
    <cellStyle name="Normal 2 3 30" xfId="591"/>
    <cellStyle name="Normal 2 3 4" xfId="592"/>
    <cellStyle name="Normal 2 3 5" xfId="593"/>
    <cellStyle name="Normal 2 3 6" xfId="594"/>
    <cellStyle name="Normal 2 3 7" xfId="595"/>
    <cellStyle name="Normal 2 3 8" xfId="596"/>
    <cellStyle name="Normal 2 3 9" xfId="597"/>
    <cellStyle name="Normal 2 4" xfId="598"/>
    <cellStyle name="Normal 2 4 10" xfId="599"/>
    <cellStyle name="Normal 2 4 11" xfId="600"/>
    <cellStyle name="Normal 2 4 12" xfId="601"/>
    <cellStyle name="Normal 2 4 13" xfId="602"/>
    <cellStyle name="Normal 2 4 14" xfId="603"/>
    <cellStyle name="Normal 2 4 15" xfId="604"/>
    <cellStyle name="Normal 2 4 16" xfId="605"/>
    <cellStyle name="Normal 2 4 17" xfId="606"/>
    <cellStyle name="Normal 2 4 18" xfId="607"/>
    <cellStyle name="Normal 2 4 19" xfId="608"/>
    <cellStyle name="Normal 2 4 2" xfId="609"/>
    <cellStyle name="Normal 2 4 20" xfId="610"/>
    <cellStyle name="Normal 2 4 21" xfId="611"/>
    <cellStyle name="Normal 2 4 22" xfId="612"/>
    <cellStyle name="Normal 2 4 23" xfId="613"/>
    <cellStyle name="Normal 2 4 24" xfId="614"/>
    <cellStyle name="Normal 2 4 25" xfId="615"/>
    <cellStyle name="Normal 2 4 26" xfId="616"/>
    <cellStyle name="Normal 2 4 27" xfId="617"/>
    <cellStyle name="Normal 2 4 3" xfId="618"/>
    <cellStyle name="Normal 2 4 4" xfId="619"/>
    <cellStyle name="Normal 2 4 5" xfId="620"/>
    <cellStyle name="Normal 2 4 6" xfId="621"/>
    <cellStyle name="Normal 2 4 7" xfId="622"/>
    <cellStyle name="Normal 2 4 8" xfId="623"/>
    <cellStyle name="Normal 2 4 9" xfId="624"/>
    <cellStyle name="Normal 2 5" xfId="625"/>
    <cellStyle name="Normal 2 5 10" xfId="626"/>
    <cellStyle name="Normal 2 5 11" xfId="627"/>
    <cellStyle name="Normal 2 5 12" xfId="628"/>
    <cellStyle name="Normal 2 5 13" xfId="629"/>
    <cellStyle name="Normal 2 5 14" xfId="630"/>
    <cellStyle name="Normal 2 5 15" xfId="631"/>
    <cellStyle name="Normal 2 5 16" xfId="632"/>
    <cellStyle name="Normal 2 5 17" xfId="633"/>
    <cellStyle name="Normal 2 5 18" xfId="634"/>
    <cellStyle name="Normal 2 5 19" xfId="635"/>
    <cellStyle name="Normal 2 5 2" xfId="636"/>
    <cellStyle name="Normal 2 5 20" xfId="637"/>
    <cellStyle name="Normal 2 5 21" xfId="638"/>
    <cellStyle name="Normal 2 5 3" xfId="639"/>
    <cellStyle name="Normal 2 5 4" xfId="640"/>
    <cellStyle name="Normal 2 5 5" xfId="641"/>
    <cellStyle name="Normal 2 5 6" xfId="642"/>
    <cellStyle name="Normal 2 5 7" xfId="643"/>
    <cellStyle name="Normal 2 5 8" xfId="644"/>
    <cellStyle name="Normal 2 5 9" xfId="645"/>
    <cellStyle name="Normal 2 6" xfId="646"/>
    <cellStyle name="Normal 2 6 10" xfId="647"/>
    <cellStyle name="Normal 2 6 11" xfId="648"/>
    <cellStyle name="Normal 2 6 12" xfId="649"/>
    <cellStyle name="Normal 2 6 13" xfId="650"/>
    <cellStyle name="Normal 2 6 14" xfId="651"/>
    <cellStyle name="Normal 2 6 15" xfId="652"/>
    <cellStyle name="Normal 2 6 16" xfId="653"/>
    <cellStyle name="Normal 2 6 17" xfId="654"/>
    <cellStyle name="Normal 2 6 18" xfId="655"/>
    <cellStyle name="Normal 2 6 19" xfId="656"/>
    <cellStyle name="Normal 2 6 2" xfId="657"/>
    <cellStyle name="Normal 2 6 20" xfId="658"/>
    <cellStyle name="Normal 2 6 21" xfId="659"/>
    <cellStyle name="Normal 2 6 3" xfId="660"/>
    <cellStyle name="Normal 2 6 4" xfId="661"/>
    <cellStyle name="Normal 2 6 5" xfId="662"/>
    <cellStyle name="Normal 2 6 6" xfId="663"/>
    <cellStyle name="Normal 2 6 7" xfId="664"/>
    <cellStyle name="Normal 2 6 8" xfId="665"/>
    <cellStyle name="Normal 2 6 9" xfId="666"/>
    <cellStyle name="Normal 2 7" xfId="667"/>
    <cellStyle name="Normal 2 7 10" xfId="668"/>
    <cellStyle name="Normal 2 7 11" xfId="669"/>
    <cellStyle name="Normal 2 7 12" xfId="670"/>
    <cellStyle name="Normal 2 7 13" xfId="671"/>
    <cellStyle name="Normal 2 7 14" xfId="672"/>
    <cellStyle name="Normal 2 7 2" xfId="673"/>
    <cellStyle name="Normal 2 7 3" xfId="674"/>
    <cellStyle name="Normal 2 7 4" xfId="675"/>
    <cellStyle name="Normal 2 7 5" xfId="676"/>
    <cellStyle name="Normal 2 7 6" xfId="677"/>
    <cellStyle name="Normal 2 7 7" xfId="678"/>
    <cellStyle name="Normal 2 7 8" xfId="679"/>
    <cellStyle name="Normal 2 7 9" xfId="680"/>
    <cellStyle name="Normal 2 8" xfId="681"/>
    <cellStyle name="Normal 2 8 10" xfId="682"/>
    <cellStyle name="Normal 2 8 11" xfId="683"/>
    <cellStyle name="Normal 2 8 2" xfId="684"/>
    <cellStyle name="Normal 2 8 3" xfId="685"/>
    <cellStyle name="Normal 2 8 4" xfId="686"/>
    <cellStyle name="Normal 2 8 5" xfId="687"/>
    <cellStyle name="Normal 2 8 6" xfId="688"/>
    <cellStyle name="Normal 2 8 7" xfId="689"/>
    <cellStyle name="Normal 2 8 8" xfId="690"/>
    <cellStyle name="Normal 2 8 9" xfId="691"/>
    <cellStyle name="Normal 2 9" xfId="692"/>
    <cellStyle name="Normal 2 9 2" xfId="693"/>
    <cellStyle name="Normal 2 9 3" xfId="694"/>
    <cellStyle name="Normal 2 9 4" xfId="695"/>
    <cellStyle name="Normal 2 9 5" xfId="696"/>
    <cellStyle name="Normal 2 9 6" xfId="697"/>
    <cellStyle name="Normal 2 9 7" xfId="698"/>
    <cellStyle name="Normal 2 9 8" xfId="699"/>
    <cellStyle name="Normal 2 9 9" xfId="700"/>
    <cellStyle name="Normal 3" xfId="701"/>
    <cellStyle name="Normal 3 10" xfId="702"/>
    <cellStyle name="Normal 3 10 2" xfId="703"/>
    <cellStyle name="Normal 3 11" xfId="704"/>
    <cellStyle name="Normal 3 11 2" xfId="705"/>
    <cellStyle name="Normal 3 12" xfId="706"/>
    <cellStyle name="Normal 3 12 2" xfId="707"/>
    <cellStyle name="Normal 3 13" xfId="708"/>
    <cellStyle name="Normal 3 13 2" xfId="709"/>
    <cellStyle name="Normal 3 14" xfId="710"/>
    <cellStyle name="Normal 3 14 2" xfId="711"/>
    <cellStyle name="Normal 3 15" xfId="712"/>
    <cellStyle name="Normal 3 15 2" xfId="713"/>
    <cellStyle name="Normal 3 16" xfId="714"/>
    <cellStyle name="Normal 3 2" xfId="715"/>
    <cellStyle name="Normal 3 2 2" xfId="716"/>
    <cellStyle name="Normal 3 2 2 2" xfId="717"/>
    <cellStyle name="Normal 3 2 3" xfId="718"/>
    <cellStyle name="Normal 3 2 4" xfId="719"/>
    <cellStyle name="Normal 3 3" xfId="720"/>
    <cellStyle name="Normal 3 3 2" xfId="721"/>
    <cellStyle name="Normal 3 3 2 2" xfId="722"/>
    <cellStyle name="Normal 3 3 3" xfId="723"/>
    <cellStyle name="Normal 3 3 4" xfId="724"/>
    <cellStyle name="Normal 3 4" xfId="725"/>
    <cellStyle name="Normal 3 4 2" xfId="726"/>
    <cellStyle name="Normal 3 4 2 2" xfId="727"/>
    <cellStyle name="Normal 3 4 3" xfId="728"/>
    <cellStyle name="Normal 3 4 4" xfId="729"/>
    <cellStyle name="Normal 3 5" xfId="730"/>
    <cellStyle name="Normal 3 5 2" xfId="731"/>
    <cellStyle name="Normal 3 5 3" xfId="732"/>
    <cellStyle name="Normal 3 6" xfId="733"/>
    <cellStyle name="Normal 3 6 2" xfId="734"/>
    <cellStyle name="Normal 3 6 3" xfId="735"/>
    <cellStyle name="Normal 3 7" xfId="736"/>
    <cellStyle name="Normal 3 7 2" xfId="737"/>
    <cellStyle name="Normal 3 7 3" xfId="738"/>
    <cellStyle name="Normal 3 8" xfId="739"/>
    <cellStyle name="Normal 3 8 2" xfId="740"/>
    <cellStyle name="Normal 3 8 3" xfId="741"/>
    <cellStyle name="Normal 3 9" xfId="742"/>
    <cellStyle name="Normal 3 9 2" xfId="743"/>
    <cellStyle name="Normal 4" xfId="744"/>
    <cellStyle name="Normal 4 10" xfId="745"/>
    <cellStyle name="Normal 4 10 2" xfId="746"/>
    <cellStyle name="Normal 4 11" xfId="747"/>
    <cellStyle name="Normal 4 11 2" xfId="748"/>
    <cellStyle name="Normal 4 12" xfId="749"/>
    <cellStyle name="Normal 4 12 2" xfId="750"/>
    <cellStyle name="Normal 4 13" xfId="751"/>
    <cellStyle name="Normal 4 13 2" xfId="752"/>
    <cellStyle name="Normal 4 14" xfId="753"/>
    <cellStyle name="Normal 4 14 2" xfId="754"/>
    <cellStyle name="Normal 4 15" xfId="755"/>
    <cellStyle name="Normal 4 15 2" xfId="756"/>
    <cellStyle name="Normal 4 16" xfId="757"/>
    <cellStyle name="Normal 4 16 2" xfId="758"/>
    <cellStyle name="Normal 4 17" xfId="759"/>
    <cellStyle name="Normal 4 17 2" xfId="760"/>
    <cellStyle name="Normal 4 18" xfId="761"/>
    <cellStyle name="Normal 4 18 2" xfId="762"/>
    <cellStyle name="Normal 4 19" xfId="763"/>
    <cellStyle name="Normal 4 19 2" xfId="764"/>
    <cellStyle name="Normal 4 2" xfId="765"/>
    <cellStyle name="Normal 4 2 2" xfId="766"/>
    <cellStyle name="Normal 4 20" xfId="767"/>
    <cellStyle name="Normal 4 20 2" xfId="768"/>
    <cellStyle name="Normal 4 21" xfId="769"/>
    <cellStyle name="Normal 4 22" xfId="770"/>
    <cellStyle name="Normal 4 23" xfId="771"/>
    <cellStyle name="Normal 4 24" xfId="772"/>
    <cellStyle name="Normal 4 3" xfId="773"/>
    <cellStyle name="Normal 4 3 2" xfId="774"/>
    <cellStyle name="Normal 4 4" xfId="775"/>
    <cellStyle name="Normal 4 4 2" xfId="776"/>
    <cellStyle name="Normal 4 5" xfId="777"/>
    <cellStyle name="Normal 4 5 2" xfId="778"/>
    <cellStyle name="Normal 4 6" xfId="779"/>
    <cellStyle name="Normal 4 6 2" xfId="780"/>
    <cellStyle name="Normal 4 7" xfId="781"/>
    <cellStyle name="Normal 4 7 2" xfId="782"/>
    <cellStyle name="Normal 4 8" xfId="783"/>
    <cellStyle name="Normal 4 8 2" xfId="784"/>
    <cellStyle name="Normal 4 9" xfId="785"/>
    <cellStyle name="Normal 4 9 2" xfId="786"/>
    <cellStyle name="Normal 5" xfId="787"/>
    <cellStyle name="Normal 5 10" xfId="788"/>
    <cellStyle name="Normal 5 10 2" xfId="789"/>
    <cellStyle name="Normal 5 11" xfId="790"/>
    <cellStyle name="Normal 5 11 2" xfId="791"/>
    <cellStyle name="Normal 5 12" xfId="792"/>
    <cellStyle name="Normal 5 12 2" xfId="793"/>
    <cellStyle name="Normal 5 13" xfId="794"/>
    <cellStyle name="Normal 5 13 2" xfId="795"/>
    <cellStyle name="Normal 5 14" xfId="796"/>
    <cellStyle name="Normal 5 14 2" xfId="797"/>
    <cellStyle name="Normal 5 15" xfId="798"/>
    <cellStyle name="Normal 5 15 2" xfId="799"/>
    <cellStyle name="Normal 5 16" xfId="800"/>
    <cellStyle name="Normal 5 16 2" xfId="801"/>
    <cellStyle name="Normal 5 17" xfId="802"/>
    <cellStyle name="Normal 5 17 2" xfId="803"/>
    <cellStyle name="Normal 5 18" xfId="804"/>
    <cellStyle name="Normal 5 18 2" xfId="805"/>
    <cellStyle name="Normal 5 19" xfId="806"/>
    <cellStyle name="Normal 5 2" xfId="807"/>
    <cellStyle name="Normal 5 2 2" xfId="808"/>
    <cellStyle name="Normal 5 2 3" xfId="809"/>
    <cellStyle name="Normal 5 2 4" xfId="810"/>
    <cellStyle name="Normal 5 20" xfId="811"/>
    <cellStyle name="Normal 5 21" xfId="812"/>
    <cellStyle name="Normal 5 3" xfId="813"/>
    <cellStyle name="Normal 5 3 2" xfId="814"/>
    <cellStyle name="Normal 5 4" xfId="815"/>
    <cellStyle name="Normal 5 4 2" xfId="816"/>
    <cellStyle name="Normal 5 5" xfId="817"/>
    <cellStyle name="Normal 5 5 2" xfId="818"/>
    <cellStyle name="Normal 5 6" xfId="819"/>
    <cellStyle name="Normal 5 6 2" xfId="820"/>
    <cellStyle name="Normal 5 7" xfId="821"/>
    <cellStyle name="Normal 5 7 2" xfId="822"/>
    <cellStyle name="Normal 5 8" xfId="823"/>
    <cellStyle name="Normal 5 8 2" xfId="824"/>
    <cellStyle name="Normal 5 9" xfId="825"/>
    <cellStyle name="Normal 5 9 2" xfId="826"/>
    <cellStyle name="Normal 6" xfId="827"/>
    <cellStyle name="Normal 6 10" xfId="828"/>
    <cellStyle name="Normal 6 10 2" xfId="829"/>
    <cellStyle name="Normal 6 11" xfId="830"/>
    <cellStyle name="Normal 6 11 2" xfId="831"/>
    <cellStyle name="Normal 6 12" xfId="832"/>
    <cellStyle name="Normal 6 12 2" xfId="833"/>
    <cellStyle name="Normal 6 13" xfId="834"/>
    <cellStyle name="Normal 6 13 2" xfId="835"/>
    <cellStyle name="Normal 6 14" xfId="836"/>
    <cellStyle name="Normal 6 14 2" xfId="837"/>
    <cellStyle name="Normal 6 15" xfId="838"/>
    <cellStyle name="Normal 6 15 2" xfId="839"/>
    <cellStyle name="Normal 6 16" xfId="840"/>
    <cellStyle name="Normal 6 16 2" xfId="841"/>
    <cellStyle name="Normal 6 17" xfId="842"/>
    <cellStyle name="Normal 6 18" xfId="843"/>
    <cellStyle name="Normal 6 19" xfId="844"/>
    <cellStyle name="Normal 6 2" xfId="845"/>
    <cellStyle name="Normal 6 2 2" xfId="846"/>
    <cellStyle name="Normal 6 2 3" xfId="847"/>
    <cellStyle name="Normal 6 2 4" xfId="848"/>
    <cellStyle name="Normal 6 20" xfId="849"/>
    <cellStyle name="Normal 6 21" xfId="850"/>
    <cellStyle name="Normal 6 3" xfId="851"/>
    <cellStyle name="Normal 6 3 2" xfId="852"/>
    <cellStyle name="Normal 6 4" xfId="853"/>
    <cellStyle name="Normal 6 4 2" xfId="854"/>
    <cellStyle name="Normal 6 5" xfId="855"/>
    <cellStyle name="Normal 6 5 2" xfId="856"/>
    <cellStyle name="Normal 6 6" xfId="857"/>
    <cellStyle name="Normal 6 6 2" xfId="858"/>
    <cellStyle name="Normal 6 7" xfId="859"/>
    <cellStyle name="Normal 6 7 2" xfId="860"/>
    <cellStyle name="Normal 6 8" xfId="861"/>
    <cellStyle name="Normal 6 8 2" xfId="862"/>
    <cellStyle name="Normal 6 9" xfId="863"/>
    <cellStyle name="Normal 6 9 2" xfId="864"/>
    <cellStyle name="Normal 7" xfId="865"/>
    <cellStyle name="Normal 7 10" xfId="866"/>
    <cellStyle name="Normal 7 10 2" xfId="867"/>
    <cellStyle name="Normal 7 11" xfId="868"/>
    <cellStyle name="Normal 7 11 2" xfId="869"/>
    <cellStyle name="Normal 7 12" xfId="870"/>
    <cellStyle name="Normal 7 12 2" xfId="871"/>
    <cellStyle name="Normal 7 13" xfId="872"/>
    <cellStyle name="Normal 7 13 2" xfId="873"/>
    <cellStyle name="Normal 7 14" xfId="874"/>
    <cellStyle name="Normal 7 15" xfId="875"/>
    <cellStyle name="Normal 7 16" xfId="876"/>
    <cellStyle name="Normal 7 2" xfId="877"/>
    <cellStyle name="Normal 7 2 2" xfId="878"/>
    <cellStyle name="Normal 7 3" xfId="879"/>
    <cellStyle name="Normal 7 3 2" xfId="880"/>
    <cellStyle name="Normal 7 4" xfId="881"/>
    <cellStyle name="Normal 7 4 2" xfId="882"/>
    <cellStyle name="Normal 7 5" xfId="883"/>
    <cellStyle name="Normal 7 5 2" xfId="884"/>
    <cellStyle name="Normal 7 6" xfId="885"/>
    <cellStyle name="Normal 7 6 2" xfId="886"/>
    <cellStyle name="Normal 7 7" xfId="887"/>
    <cellStyle name="Normal 7 7 2" xfId="888"/>
    <cellStyle name="Normal 7 8" xfId="889"/>
    <cellStyle name="Normal 7 8 2" xfId="890"/>
    <cellStyle name="Normal 7 9" xfId="891"/>
    <cellStyle name="Normal 7 9 2" xfId="892"/>
    <cellStyle name="Normal 8" xfId="893"/>
    <cellStyle name="Normal 8 10" xfId="894"/>
    <cellStyle name="Normal 8 10 2" xfId="895"/>
    <cellStyle name="Normal 8 11" xfId="896"/>
    <cellStyle name="Normal 8 11 2" xfId="897"/>
    <cellStyle name="Normal 8 2" xfId="898"/>
    <cellStyle name="Normal 8 2 2" xfId="899"/>
    <cellStyle name="Normal 8 3" xfId="900"/>
    <cellStyle name="Normal 8 3 2" xfId="901"/>
    <cellStyle name="Normal 8 4" xfId="902"/>
    <cellStyle name="Normal 8 4 2" xfId="903"/>
    <cellStyle name="Normal 8 5" xfId="904"/>
    <cellStyle name="Normal 8 5 2" xfId="905"/>
    <cellStyle name="Normal 8 6" xfId="906"/>
    <cellStyle name="Normal 8 6 2" xfId="907"/>
    <cellStyle name="Normal 8 7" xfId="908"/>
    <cellStyle name="Normal 8 7 2" xfId="909"/>
    <cellStyle name="Normal 8 8" xfId="910"/>
    <cellStyle name="Normal 8 8 2" xfId="911"/>
    <cellStyle name="Normal 8 9" xfId="912"/>
    <cellStyle name="Normal 8 9 2" xfId="913"/>
    <cellStyle name="Normal 9" xfId="914"/>
    <cellStyle name="Normal 9 10" xfId="915"/>
    <cellStyle name="Normal 9 2" xfId="916"/>
    <cellStyle name="Normal 9 2 2" xfId="917"/>
    <cellStyle name="Normal 9 3" xfId="918"/>
    <cellStyle name="Normal 9 3 2" xfId="919"/>
    <cellStyle name="Normal 9 4" xfId="920"/>
    <cellStyle name="Normal 9 4 2" xfId="921"/>
    <cellStyle name="Normal 9 5" xfId="922"/>
    <cellStyle name="Normal 9 5 2" xfId="923"/>
    <cellStyle name="Normal 9 6" xfId="924"/>
    <cellStyle name="Normal 9 6 2" xfId="925"/>
    <cellStyle name="Normal 9 7" xfId="926"/>
    <cellStyle name="Normal 9 7 2" xfId="927"/>
    <cellStyle name="Normal 9 8" xfId="928"/>
    <cellStyle name="Normal 9 8 2" xfId="929"/>
    <cellStyle name="Normal 9 9" xfId="930"/>
    <cellStyle name="Normal 9 9 2" xfId="931"/>
    <cellStyle name="Note" xfId="932"/>
    <cellStyle name="Output" xfId="933"/>
    <cellStyle name="Percent" xfId="934"/>
    <cellStyle name="Percent 11" xfId="935"/>
    <cellStyle name="Percent 2" xfId="936"/>
    <cellStyle name="Percent 2 2" xfId="937"/>
    <cellStyle name="Percent 2 3" xfId="938"/>
    <cellStyle name="Percent 2 3 2" xfId="939"/>
    <cellStyle name="Percent 2 4" xfId="940"/>
    <cellStyle name="Percent 2 5" xfId="941"/>
    <cellStyle name="Percent 2 6" xfId="942"/>
    <cellStyle name="Percent 2 7" xfId="943"/>
    <cellStyle name="Percent 2 8" xfId="944"/>
    <cellStyle name="Percent 2 9" xfId="945"/>
    <cellStyle name="Percent 3" xfId="946"/>
    <cellStyle name="Title" xfId="947"/>
    <cellStyle name="Total" xfId="948"/>
    <cellStyle name="Warning Text" xfId="9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an.masunga\Desktop\March\9.Monthly%20Tax%20Revenue%20Report%20for%20March%20-2017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"/>
      <sheetName val="COVER"/>
      <sheetName val="TENTATIVE-MA"/>
      <sheetName val="CG"/>
      <sheetName val="TABLE -CONTENTS"/>
      <sheetName val="znz-estimates"/>
      <sheetName val="EXECUTIVE-SUMMARY (i)"/>
      <sheetName val="DRD-ESTIMATES=1"/>
      <sheetName val="DRD-ESTIMATES=2"/>
      <sheetName val="DRD-ESTIMATES=3"/>
      <sheetName val="LTD-ESTIMATES=4"/>
      <sheetName val="LTD-ESTIMATES=5"/>
      <sheetName val="LTD-ESTIMATES=6"/>
      <sheetName val="ESTIMATES=items-2016-2017"/>
      <sheetName val="CUSTOMS-ESTIMATES=7"/>
      <sheetName val="QUARTERLY-ESTIMATES=8"/>
      <sheetName val="ACTUAL-COLL.summary=9"/>
      <sheetName val="hazina-sep"/>
      <sheetName val="DOMESTIC-REV-GRAPH=10"/>
      <sheetName val="LARGETAX-GRAPH=11"/>
      <sheetName val="C&amp;E -GRAPH=12"/>
      <sheetName val="TOTAL-GRAPH=13"/>
      <sheetName val="GRAPH-MLAND=14"/>
      <sheetName val="Sheet3"/>
      <sheetName val="perf. by regions=15"/>
      <sheetName val="DOMESTIC-REV-DIRECT-TAXES=16"/>
      <sheetName val="DIRECT TAXES-REGIONWISE=17"/>
      <sheetName val="Indirect-tax-18"/>
      <sheetName val="Indirect Tax-ii=19"/>
      <sheetName val="Indirect-tax-iii=20"/>
      <sheetName val="INDIRECT TAXES-REGIONWISE=21"/>
      <sheetName val="DOMESTIC-REVEN=22"/>
      <sheetName val="LTD-item-NEW."/>
      <sheetName val="L-TAX-i=23"/>
      <sheetName val="L-Taxii=24"/>
      <sheetName val="L-taxiii=25"/>
      <sheetName val="ITEM_WISE-DRD-CE"/>
      <sheetName val="Customs Itemwise=26"/>
      <sheetName val="Customs Regionwise=27"/>
      <sheetName val="ESTIMATES-REG-DEPARTURE"/>
      <sheetName val="Rev. est. for Zbr.=28"/>
      <sheetName val="perf. summary for zanz.=29"/>
      <sheetName val="I-TAX GRAPH ZBR=30"/>
      <sheetName val="C&amp;E-GRAPH ZBR=31"/>
      <sheetName val="TOTAL-GRAPH ZBR=32"/>
      <sheetName val="GRAPH-ZBAR1=33"/>
      <sheetName val="zanz cust. dept=34"/>
      <sheetName val="zanz Income tax=35"/>
      <sheetName val="EXEMPTIONS-36"/>
      <sheetName val="exem-main"/>
      <sheetName val="exemption zbr=37"/>
      <sheetName val="exe-zanz"/>
      <sheetName val="Other institutions=38"/>
      <sheetName val="Overall Performance=39"/>
      <sheetName val="EXEM-VAT"/>
      <sheetName val="fuel"/>
      <sheetName val="non-targeted"/>
      <sheetName val="regions"/>
      <sheetName val="OTIGNIA"/>
      <sheetName val="VETA-PSI-OTH"/>
      <sheetName val="HAZINA"/>
      <sheetName val="fuel-levy"/>
      <sheetName val="PROCESS"/>
      <sheetName val="CEILING"/>
      <sheetName val="fuel-2013-14"/>
      <sheetName val="Sheet2"/>
      <sheetName val="Sheet4"/>
      <sheetName val="hazina-letter"/>
      <sheetName val="Sheet1"/>
      <sheetName val="transit"/>
      <sheetName val="Sheet5"/>
      <sheetName val="Overall Performance=38"/>
    </sheetNames>
    <sheetDataSet>
      <sheetData sheetId="16">
        <row r="24">
          <cell r="J24">
            <v>1320369.2593886692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4" sqref="J24"/>
    </sheetView>
  </sheetViews>
  <sheetFormatPr defaultColWidth="8.8515625" defaultRowHeight="12.75"/>
  <cols>
    <col min="1" max="1" width="43.8515625" style="7" customWidth="1"/>
    <col min="2" max="2" width="12.8515625" style="7" customWidth="1"/>
    <col min="3" max="3" width="11.7109375" style="7" customWidth="1"/>
    <col min="4" max="4" width="14.8515625" style="7" bestFit="1" customWidth="1"/>
    <col min="5" max="5" width="15.28125" style="7" bestFit="1" customWidth="1"/>
    <col min="6" max="6" width="14.8515625" style="7" customWidth="1"/>
    <col min="7" max="7" width="14.421875" style="7" customWidth="1"/>
    <col min="8" max="8" width="14.8515625" style="7" customWidth="1"/>
    <col min="9" max="9" width="15.28125" style="7" customWidth="1"/>
    <col min="10" max="10" width="14.8515625" style="7" customWidth="1"/>
    <col min="11" max="11" width="14.00390625" style="7" customWidth="1"/>
    <col min="12" max="12" width="14.8515625" style="7" customWidth="1"/>
    <col min="13" max="13" width="15.28125" style="7" customWidth="1"/>
    <col min="14" max="16" width="14.8515625" style="7" customWidth="1"/>
    <col min="17" max="17" width="11.8515625" style="7" bestFit="1" customWidth="1"/>
    <col min="18" max="18" width="11.28125" style="7" bestFit="1" customWidth="1"/>
    <col min="19" max="19" width="38.140625" style="7" bestFit="1" customWidth="1"/>
    <col min="20" max="20" width="14.8515625" style="7" bestFit="1" customWidth="1"/>
    <col min="21" max="16384" width="8.8515625" style="7" customWidth="1"/>
  </cols>
  <sheetData>
    <row r="1" ht="15.75">
      <c r="A1" s="5" t="s">
        <v>257</v>
      </c>
    </row>
    <row r="2" spans="1:5" ht="15.75">
      <c r="A2" s="5"/>
      <c r="B2" s="115" t="s">
        <v>67</v>
      </c>
      <c r="C2" s="115"/>
      <c r="D2" s="115"/>
      <c r="E2" s="115"/>
    </row>
    <row r="3" spans="1:17" ht="12.75">
      <c r="A3" s="117" t="s">
        <v>52</v>
      </c>
      <c r="B3" s="116" t="s">
        <v>256</v>
      </c>
      <c r="C3" s="116"/>
      <c r="D3" s="116"/>
      <c r="E3" s="116"/>
      <c r="F3" s="116" t="s">
        <v>255</v>
      </c>
      <c r="G3" s="116"/>
      <c r="H3" s="116"/>
      <c r="I3" s="116"/>
      <c r="J3" s="112" t="s">
        <v>254</v>
      </c>
      <c r="K3" s="113"/>
      <c r="L3" s="113"/>
      <c r="M3" s="114"/>
      <c r="N3" s="112" t="s">
        <v>253</v>
      </c>
      <c r="O3" s="113" t="s">
        <v>249</v>
      </c>
      <c r="P3" s="113" t="s">
        <v>249</v>
      </c>
      <c r="Q3" s="114"/>
    </row>
    <row r="4" spans="1:17" ht="12.75">
      <c r="A4" s="117"/>
      <c r="B4" s="37" t="s">
        <v>48</v>
      </c>
      <c r="C4" s="37" t="s">
        <v>50</v>
      </c>
      <c r="D4" s="37" t="s">
        <v>51</v>
      </c>
      <c r="E4" s="37" t="s">
        <v>65</v>
      </c>
      <c r="F4" s="67" t="s">
        <v>241</v>
      </c>
      <c r="G4" s="67" t="s">
        <v>242</v>
      </c>
      <c r="H4" s="67" t="s">
        <v>243</v>
      </c>
      <c r="I4" s="67" t="s">
        <v>65</v>
      </c>
      <c r="J4" s="85" t="s">
        <v>245</v>
      </c>
      <c r="K4" s="85" t="s">
        <v>246</v>
      </c>
      <c r="L4" s="91" t="s">
        <v>247</v>
      </c>
      <c r="M4" s="93" t="s">
        <v>65</v>
      </c>
      <c r="N4" s="91" t="s">
        <v>248</v>
      </c>
      <c r="O4" s="94" t="s">
        <v>250</v>
      </c>
      <c r="P4" s="95" t="s">
        <v>252</v>
      </c>
      <c r="Q4" s="93" t="s">
        <v>65</v>
      </c>
    </row>
    <row r="5" spans="1:19" ht="12.75">
      <c r="A5" s="38" t="s">
        <v>57</v>
      </c>
      <c r="B5" s="82">
        <f>'TaxItem Data 16-17'!B23+'TaxItem Data 16-17'!B126</f>
        <v>216918.19448434399</v>
      </c>
      <c r="C5" s="12">
        <f>'TaxItem Data 16-17'!C23+'TaxItem Data 16-17'!C126</f>
        <v>223146.94852180002</v>
      </c>
      <c r="D5" s="12">
        <f>'TaxItem Data 16-17'!D23+'TaxItem Data 16-17'!D126</f>
        <v>267983.38863743003</v>
      </c>
      <c r="E5" s="12">
        <f>SUM(B5:D5)</f>
        <v>708048.531643574</v>
      </c>
      <c r="F5" s="12">
        <f>'TaxItem Data 16-17'!F23+'TaxItem Data 16-17'!F126</f>
        <v>224350.15519032</v>
      </c>
      <c r="G5" s="12">
        <f>'TaxItem Data 16-17'!G23+'TaxItem Data 16-17'!G126</f>
        <v>217454.1418269698</v>
      </c>
      <c r="H5" s="12">
        <f>'TaxItem Data 16-17'!H23+'TaxItem Data 16-17'!H126</f>
        <v>294757.28848661203</v>
      </c>
      <c r="I5" s="12">
        <f>SUM(F5:H5)</f>
        <v>736561.5855039018</v>
      </c>
      <c r="J5" s="12">
        <f>'TaxItem Data 16-17'!J23+'TaxItem Data 16-17'!J126</f>
        <v>227478.34036064998</v>
      </c>
      <c r="K5" s="12">
        <f>'TaxItem Data 16-17'!K23+'TaxItem Data 16-17'!K126</f>
        <v>226661.70785776002</v>
      </c>
      <c r="L5" s="12">
        <f>'TaxItem Data 16-17'!L23+'TaxItem Data 16-17'!L126</f>
        <v>273313.28611095</v>
      </c>
      <c r="M5" s="12">
        <f>SUM(J5:L5)</f>
        <v>727453.3343293599</v>
      </c>
      <c r="N5" s="12">
        <f>'TaxItem Data 16-17'!N23+'TaxItem Data 16-17'!N126</f>
        <v>202435.4870442801</v>
      </c>
      <c r="O5" s="12">
        <f>'TaxItem Data 16-17'!O23+'TaxItem Data 16-17'!O126</f>
        <v>227246.27843049064</v>
      </c>
      <c r="P5" s="12">
        <f>'TaxItem Data 16-17'!P23+'TaxItem Data 16-17'!P126</f>
        <v>272773.2248734529</v>
      </c>
      <c r="Q5" s="12">
        <f>SUM(N5:P5)</f>
        <v>702454.9903482236</v>
      </c>
      <c r="R5" s="97"/>
      <c r="S5" s="97"/>
    </row>
    <row r="6" spans="1:19" ht="12.75">
      <c r="A6" s="38" t="s">
        <v>53</v>
      </c>
      <c r="B6" s="12">
        <f>'TaxItem Data 16-17'!B163+'TaxItem Data 16-17'!B169</f>
        <v>429385.53862285026</v>
      </c>
      <c r="C6" s="12">
        <f>'TaxItem Data 16-17'!C163+'TaxItem Data 16-17'!C169</f>
        <v>518320.212424776</v>
      </c>
      <c r="D6" s="12">
        <f>'TaxItem Data 16-17'!D163+'TaxItem Data 16-17'!D169</f>
        <v>506491.17937534273</v>
      </c>
      <c r="E6" s="12">
        <f>SUM(B6:D6)</f>
        <v>1454196.930422969</v>
      </c>
      <c r="F6" s="12">
        <f>'TaxItem Data 16-17'!F163</f>
        <v>495000.6725767535</v>
      </c>
      <c r="G6" s="12">
        <f>'TaxItem Data 16-17'!G163</f>
        <v>498890.5785861745</v>
      </c>
      <c r="H6" s="12">
        <f>'TaxItem Data 16-17'!H163</f>
        <v>515361.98154980014</v>
      </c>
      <c r="I6" s="12">
        <f>SUM(F6:H6)</f>
        <v>1509253.2327127282</v>
      </c>
      <c r="J6" s="12">
        <f>'TaxItem Data 16-17'!J163</f>
        <v>492670.542049637</v>
      </c>
      <c r="K6" s="12">
        <f>'TaxItem Data 16-17'!K163</f>
        <v>467041.51671142894</v>
      </c>
      <c r="L6" s="12">
        <f>'TaxItem Data 16-17'!L163</f>
        <v>448024.37081582914</v>
      </c>
      <c r="M6" s="12">
        <f>SUM(J6:L6)</f>
        <v>1407736.4295768952</v>
      </c>
      <c r="N6" s="12">
        <f>'TaxItem Data 16-17'!N163</f>
        <v>401184.25295383675</v>
      </c>
      <c r="O6" s="12">
        <f>'TaxItem Data 16-17'!O163</f>
        <v>425007.37616447697</v>
      </c>
      <c r="P6" s="12">
        <f>'TaxItem Data 16-17'!P163</f>
        <v>450568.8775663404</v>
      </c>
      <c r="Q6" s="12">
        <f aca="true" t="shared" si="0" ref="Q6:Q18">SUM(N6:P6)</f>
        <v>1276760.5066846542</v>
      </c>
      <c r="R6" s="97"/>
      <c r="S6" s="97"/>
    </row>
    <row r="7" spans="1:19" ht="12.75">
      <c r="A7" s="38" t="s">
        <v>54</v>
      </c>
      <c r="B7" s="82">
        <f>'TaxItem Data 16-17'!B254</f>
        <v>408778.19361782</v>
      </c>
      <c r="C7" s="12">
        <f>'TaxItem Data 16-17'!C254</f>
        <v>395381.91315177</v>
      </c>
      <c r="D7" s="12">
        <f>'TaxItem Data 16-17'!D254</f>
        <v>585617.9858069799</v>
      </c>
      <c r="E7" s="12">
        <f>SUM(B7:D7)</f>
        <v>1389778.0925765699</v>
      </c>
      <c r="F7" s="12">
        <f>'TaxItem Data 16-17'!F254</f>
        <v>394634.98905887996</v>
      </c>
      <c r="G7" s="12">
        <f>'TaxItem Data 16-17'!G254</f>
        <v>388294.60333973006</v>
      </c>
      <c r="H7" s="12">
        <f>'TaxItem Data 16-17'!H254</f>
        <v>583709.2720419301</v>
      </c>
      <c r="I7" s="12">
        <f>SUM(F7:H7)</f>
        <v>1366638.86444054</v>
      </c>
      <c r="J7" s="12">
        <f>'TaxItem Data 16-17'!J254</f>
        <v>403302.67208125</v>
      </c>
      <c r="K7" s="12">
        <f>'TaxItem Data 16-17'!K254</f>
        <v>404690.6284663901</v>
      </c>
      <c r="L7" s="12">
        <f>'TaxItem Data 16-17'!L254</f>
        <v>602930.99541289</v>
      </c>
      <c r="M7" s="12">
        <f>SUM(J7:L7)</f>
        <v>1410924.2959605302</v>
      </c>
      <c r="N7" s="12">
        <f>'TaxItem Data 16-17'!N254</f>
        <v>412649.47203675006</v>
      </c>
      <c r="O7" s="12">
        <f>'TaxItem Data 16-17'!O254</f>
        <v>441889.43515431</v>
      </c>
      <c r="P7" s="12">
        <f>'TaxItem Data 16-17'!P254</f>
        <v>657629.9463411899</v>
      </c>
      <c r="Q7" s="12">
        <f t="shared" si="0"/>
        <v>1512168.85353225</v>
      </c>
      <c r="R7" s="97"/>
      <c r="S7" s="97"/>
    </row>
    <row r="8" spans="1:20" ht="12.75">
      <c r="A8" s="36" t="s">
        <v>64</v>
      </c>
      <c r="B8" s="19">
        <f>SUM(B5:B7)</f>
        <v>1055081.9267250143</v>
      </c>
      <c r="C8" s="19">
        <f>SUM(C5:C7)</f>
        <v>1136849.074098346</v>
      </c>
      <c r="D8" s="19">
        <f>SUM(D5:D7)</f>
        <v>1360092.5538197528</v>
      </c>
      <c r="E8" s="19">
        <f>SUM(E5:E7)</f>
        <v>3552023.5546431127</v>
      </c>
      <c r="F8" s="19">
        <f>SUM(F5:F7)</f>
        <v>1113985.8168259533</v>
      </c>
      <c r="G8" s="19">
        <f>SUM(G5:G7)</f>
        <v>1104639.3237528745</v>
      </c>
      <c r="H8" s="19">
        <f>SUM(H5:H7)</f>
        <v>1393828.5420783423</v>
      </c>
      <c r="I8" s="19">
        <f>SUM(I5:I7)</f>
        <v>3612453.68265717</v>
      </c>
      <c r="J8" s="19">
        <f>SUM(J5:J7)</f>
        <v>1123451.554491537</v>
      </c>
      <c r="K8" s="19">
        <f>SUM(K5:K7)</f>
        <v>1098393.853035579</v>
      </c>
      <c r="L8" s="19">
        <f>SUM(L5:L7)</f>
        <v>1324268.652339669</v>
      </c>
      <c r="M8" s="19">
        <f>SUM(M5:M7)</f>
        <v>3546114.0598667855</v>
      </c>
      <c r="N8" s="19">
        <f>SUM(N5:N7)</f>
        <v>1016269.2120348669</v>
      </c>
      <c r="O8" s="19">
        <f>SUM(O5:O7)</f>
        <v>1094143.0897492776</v>
      </c>
      <c r="P8" s="19">
        <f>SUM(P5:P7)</f>
        <v>1380972.0487809833</v>
      </c>
      <c r="Q8" s="19">
        <f>SUM(Q5:Q7)</f>
        <v>3491384.350565128</v>
      </c>
      <c r="R8" s="97"/>
      <c r="S8" s="97"/>
      <c r="T8" s="16"/>
    </row>
    <row r="9" spans="1:20" ht="12.75">
      <c r="A9" s="32" t="s">
        <v>55</v>
      </c>
      <c r="B9" s="82">
        <f>'TaxItem Data 16-17'!B130</f>
        <v>0</v>
      </c>
      <c r="C9" s="12">
        <f>'TaxItem Data 16-17'!C130</f>
        <v>0</v>
      </c>
      <c r="D9" s="12">
        <f>'TaxItem Data 16-17'!D130</f>
        <v>0</v>
      </c>
      <c r="E9" s="12">
        <f>SUM(B9:D9)</f>
        <v>0</v>
      </c>
      <c r="F9" s="12">
        <f>'TaxItem Data 16-17'!F130+'TaxItem Data 16-17'!F169</f>
        <v>1524.4762886199999</v>
      </c>
      <c r="G9" s="12">
        <f>'TaxItem Data 16-17'!G130+'TaxItem Data 16-17'!G169</f>
        <v>2989.765599</v>
      </c>
      <c r="H9" s="12">
        <f>'TaxItem Data 16-17'!H130+'TaxItem Data 16-17'!H169</f>
        <v>977.594887</v>
      </c>
      <c r="I9" s="12">
        <f>SUM(F9:H9)</f>
        <v>5491.83677462</v>
      </c>
      <c r="J9" s="12">
        <f>'TaxItem Data 16-17'!J130+'TaxItem Data 16-17'!J169</f>
        <v>2426.494103</v>
      </c>
      <c r="K9" s="12">
        <f>'TaxItem Data 16-17'!K130+'TaxItem Data 16-17'!K169</f>
        <v>0</v>
      </c>
      <c r="L9" s="12">
        <f>'TaxItem Data 16-17'!L130+'TaxItem Data 16-17'!L169</f>
        <v>2921.807049</v>
      </c>
      <c r="M9" s="12">
        <f>SUM(J9:L9)</f>
        <v>5348.301152</v>
      </c>
      <c r="N9" s="12">
        <f>'TaxItem Data 16-17'!N130+'TaxItem Data 16-17'!N169</f>
        <v>2267.052663</v>
      </c>
      <c r="O9" s="12">
        <f>'TaxItem Data 16-17'!O130+'TaxItem Data 16-17'!O169</f>
        <v>1209.179557</v>
      </c>
      <c r="P9" s="12">
        <f>'TaxItem Data 16-17'!P130+'TaxItem Data 16-17'!P169</f>
        <v>5587.599403</v>
      </c>
      <c r="Q9" s="12">
        <f t="shared" si="0"/>
        <v>9063.831623</v>
      </c>
      <c r="S9" s="97"/>
      <c r="T9" s="13"/>
    </row>
    <row r="10" spans="1:20" ht="12.75">
      <c r="A10" s="36" t="s">
        <v>78</v>
      </c>
      <c r="B10" s="19">
        <f>B8+B9</f>
        <v>1055081.9267250143</v>
      </c>
      <c r="C10" s="19">
        <f>C8+C9</f>
        <v>1136849.074098346</v>
      </c>
      <c r="D10" s="19">
        <f>D8+D9</f>
        <v>1360092.5538197528</v>
      </c>
      <c r="E10" s="19">
        <f aca="true" t="shared" si="1" ref="E10:N10">E8+E9</f>
        <v>3552023.5546431127</v>
      </c>
      <c r="F10" s="19">
        <f t="shared" si="1"/>
        <v>1115510.2931145732</v>
      </c>
      <c r="G10" s="19">
        <f t="shared" si="1"/>
        <v>1107629.0893518745</v>
      </c>
      <c r="H10" s="19">
        <f t="shared" si="1"/>
        <v>1394806.1369653423</v>
      </c>
      <c r="I10" s="19">
        <f t="shared" si="1"/>
        <v>3617945.5194317903</v>
      </c>
      <c r="J10" s="19">
        <f t="shared" si="1"/>
        <v>1125878.048594537</v>
      </c>
      <c r="K10" s="19">
        <f t="shared" si="1"/>
        <v>1098393.853035579</v>
      </c>
      <c r="L10" s="19">
        <f>L8+L9</f>
        <v>1327190.4593886689</v>
      </c>
      <c r="M10" s="19">
        <f>M8+M9</f>
        <v>3551462.3610187857</v>
      </c>
      <c r="N10" s="19">
        <f t="shared" si="1"/>
        <v>1018536.2646978669</v>
      </c>
      <c r="O10" s="19">
        <f>O8+O9</f>
        <v>1095352.2693062776</v>
      </c>
      <c r="P10" s="19">
        <f>P8+P9</f>
        <v>1386559.6481839833</v>
      </c>
      <c r="Q10" s="19">
        <f>Q8+Q9</f>
        <v>3500448.182188128</v>
      </c>
      <c r="R10" s="97"/>
      <c r="S10" s="97"/>
      <c r="T10" s="16"/>
    </row>
    <row r="11" spans="1:20" ht="12.75">
      <c r="A11" s="33" t="s">
        <v>214</v>
      </c>
      <c r="B11" s="83">
        <f>'TaxItem Data 16-17'!B24+'TaxItem Data 16-17'!B164+'TaxItem Data 16-17'!B255+'TaxItem Data 16-17'!B165</f>
        <v>5662.3</v>
      </c>
      <c r="C11" s="64">
        <f>'TaxItem Data 16-17'!C24+'TaxItem Data 16-17'!C164+'TaxItem Data 16-17'!C255+'TaxItem Data 16-17'!C165</f>
        <v>7006.28</v>
      </c>
      <c r="D11" s="64">
        <f>'TaxItem Data 16-17'!D24+'TaxItem Data 16-17'!D164+'TaxItem Data 16-17'!D255+'TaxItem Data 16-17'!D165</f>
        <v>16648.7</v>
      </c>
      <c r="E11" s="64">
        <f>SUM(B11:D11)</f>
        <v>29317.28</v>
      </c>
      <c r="F11" s="64">
        <f>'TaxItem Data 16-17'!F24+'TaxItem Data 16-17'!F164+'TaxItem Data 16-17'!F255+'TaxItem Data 16-17'!F165</f>
        <v>0</v>
      </c>
      <c r="G11" s="64">
        <f>'TaxItem Data 16-17'!G24+'TaxItem Data 16-17'!G164+'TaxItem Data 16-17'!G255+'TaxItem Data 16-17'!G165</f>
        <v>0</v>
      </c>
      <c r="H11" s="64">
        <f>'TaxItem Data 16-17'!H24+'TaxItem Data 16-17'!H164+'TaxItem Data 16-17'!H255+'TaxItem Data 16-17'!H165</f>
        <v>0</v>
      </c>
      <c r="I11" s="64">
        <f>SUM(F11:H11)</f>
        <v>0</v>
      </c>
      <c r="J11" s="64">
        <f>'TaxItem Data 16-17'!J24+'TaxItem Data 16-17'!J164+'TaxItem Data 16-17'!J255+'TaxItem Data 16-17'!J165</f>
        <v>0</v>
      </c>
      <c r="K11" s="64">
        <f>'TaxItem Data 16-17'!K24+'TaxItem Data 16-17'!K164+'TaxItem Data 16-17'!K255+'TaxItem Data 16-17'!K165</f>
        <v>0</v>
      </c>
      <c r="L11" s="64">
        <f>'TaxItem Data 16-17'!L24+'TaxItem Data 16-17'!L164+'TaxItem Data 16-17'!L255+'TaxItem Data 16-17'!L165</f>
        <v>3072.7000000000003</v>
      </c>
      <c r="M11" s="64">
        <f>SUM(J11:L11)</f>
        <v>3072.7000000000003</v>
      </c>
      <c r="N11" s="64">
        <f>'TaxItem Data 16-17'!N24+'TaxItem Data 16-17'!N164+'TaxItem Data 16-17'!N255+'TaxItem Data 16-17'!N165</f>
        <v>245</v>
      </c>
      <c r="O11" s="64">
        <f>'TaxItem Data 16-17'!O24+'TaxItem Data 16-17'!O164+'TaxItem Data 16-17'!O255+'TaxItem Data 16-17'!O165</f>
        <v>0</v>
      </c>
      <c r="P11" s="64">
        <f>'TaxItem Data 16-17'!P24+'TaxItem Data 16-17'!P164+'TaxItem Data 16-17'!P255+'TaxItem Data 16-17'!P165</f>
        <v>0</v>
      </c>
      <c r="Q11" s="12">
        <f t="shared" si="0"/>
        <v>245</v>
      </c>
      <c r="S11" s="97"/>
      <c r="T11" s="13"/>
    </row>
    <row r="12" spans="1:20" ht="12.75">
      <c r="A12" s="33" t="s">
        <v>219</v>
      </c>
      <c r="B12" s="83">
        <f>'TaxItem Data 16-17'!B127+'TaxItem Data 16-17'!B256</f>
        <v>0</v>
      </c>
      <c r="C12" s="64">
        <f>'TaxItem Data 16-17'!C127+'TaxItem Data 16-17'!C256</f>
        <v>0</v>
      </c>
      <c r="D12" s="64">
        <f>'TaxItem Data 16-17'!D127+'TaxItem Data 16-17'!D256</f>
        <v>47503.299999999996</v>
      </c>
      <c r="E12" s="64">
        <f aca="true" t="shared" si="2" ref="E12:E18">SUM(B12:D12)</f>
        <v>47503.299999999996</v>
      </c>
      <c r="F12" s="64">
        <f>'TaxItem Data 16-17'!F127+'TaxItem Data 16-17'!F256</f>
        <v>0</v>
      </c>
      <c r="G12" s="64">
        <f>'TaxItem Data 16-17'!G127+'TaxItem Data 16-17'!G256</f>
        <v>0</v>
      </c>
      <c r="H12" s="64">
        <f>'TaxItem Data 16-17'!H127+'TaxItem Data 16-17'!H256</f>
        <v>0</v>
      </c>
      <c r="I12" s="64">
        <f aca="true" t="shared" si="3" ref="I12:I18">SUM(F12:H12)</f>
        <v>0</v>
      </c>
      <c r="J12" s="64">
        <f>'TaxItem Data 16-17'!J127+'TaxItem Data 16-17'!J256</f>
        <v>0</v>
      </c>
      <c r="K12" s="64">
        <f>'TaxItem Data 16-17'!K127+'TaxItem Data 16-17'!K256</f>
        <v>0</v>
      </c>
      <c r="L12" s="64">
        <f>'TaxItem Data 16-17'!L127+'TaxItem Data 16-17'!L256</f>
        <v>3748.5</v>
      </c>
      <c r="M12" s="64">
        <f aca="true" t="shared" si="4" ref="M12:M18">SUM(J12:L12)</f>
        <v>3748.5</v>
      </c>
      <c r="N12" s="64">
        <f>'TaxItem Data 16-17'!N127+'TaxItem Data 16-17'!N256</f>
        <v>0</v>
      </c>
      <c r="O12" s="64">
        <f>'TaxItem Data 16-17'!O127+'TaxItem Data 16-17'!O256</f>
        <v>0</v>
      </c>
      <c r="P12" s="64">
        <f>'TaxItem Data 16-17'!P127+'TaxItem Data 16-17'!P256</f>
        <v>0</v>
      </c>
      <c r="Q12" s="12">
        <f t="shared" si="0"/>
        <v>0</v>
      </c>
      <c r="S12" s="97"/>
      <c r="T12" s="13"/>
    </row>
    <row r="13" spans="1:20" ht="12.75">
      <c r="A13" s="32" t="s">
        <v>79</v>
      </c>
      <c r="B13" s="82">
        <f>'TaxItem Data 16-17'!B258</f>
        <v>0</v>
      </c>
      <c r="C13" s="12">
        <f>'TaxItem Data 16-17'!C258</f>
        <v>0</v>
      </c>
      <c r="D13" s="12">
        <f>'TaxItem Data 16-17'!D258</f>
        <v>0</v>
      </c>
      <c r="E13" s="64">
        <f t="shared" si="2"/>
        <v>0</v>
      </c>
      <c r="F13" s="12">
        <f>'TaxItem Data 16-17'!F258</f>
        <v>0</v>
      </c>
      <c r="G13" s="12">
        <f>'TaxItem Data 16-17'!G258</f>
        <v>0</v>
      </c>
      <c r="H13" s="12">
        <f>'TaxItem Data 16-17'!H258</f>
        <v>0</v>
      </c>
      <c r="I13" s="64">
        <f t="shared" si="3"/>
        <v>0</v>
      </c>
      <c r="J13" s="12">
        <f>'TaxItem Data 16-17'!J258</f>
        <v>0</v>
      </c>
      <c r="K13" s="12">
        <f>'TaxItem Data 16-17'!K258</f>
        <v>0</v>
      </c>
      <c r="L13" s="12">
        <f>'TaxItem Data 16-17'!L258</f>
        <v>0</v>
      </c>
      <c r="M13" s="64">
        <f t="shared" si="4"/>
        <v>0</v>
      </c>
      <c r="N13" s="12">
        <f>'TaxItem Data 16-17'!N258</f>
        <v>0</v>
      </c>
      <c r="O13" s="12">
        <f>'TaxItem Data 16-17'!O258</f>
        <v>0</v>
      </c>
      <c r="P13" s="12">
        <f>'TaxItem Data 16-17'!P258</f>
        <v>0</v>
      </c>
      <c r="Q13" s="12">
        <f t="shared" si="0"/>
        <v>0</v>
      </c>
      <c r="S13" s="97"/>
      <c r="T13" s="13"/>
    </row>
    <row r="14" spans="1:20" ht="12.75">
      <c r="A14" s="33" t="s">
        <v>220</v>
      </c>
      <c r="B14" s="82">
        <f>'TaxItem Data 16-17'!B26+'TaxItem Data 16-17'!B129+'TaxItem Data 16-17'!B259</f>
        <v>0</v>
      </c>
      <c r="C14" s="12">
        <f>'TaxItem Data 16-17'!C26+'TaxItem Data 16-17'!C129+'TaxItem Data 16-17'!C259</f>
        <v>0</v>
      </c>
      <c r="D14" s="12">
        <f>'TaxItem Data 16-17'!D26+'TaxItem Data 16-17'!D129+'TaxItem Data 16-17'!D259</f>
        <v>0</v>
      </c>
      <c r="E14" s="64">
        <f t="shared" si="2"/>
        <v>0</v>
      </c>
      <c r="F14" s="12">
        <f>'TaxItem Data 16-17'!F26+'TaxItem Data 16-17'!F129+'TaxItem Data 16-17'!F259</f>
        <v>0</v>
      </c>
      <c r="G14" s="12">
        <f>'TaxItem Data 16-17'!G26+'TaxItem Data 16-17'!G129+'TaxItem Data 16-17'!G259</f>
        <v>0</v>
      </c>
      <c r="H14" s="12">
        <f>'TaxItem Data 16-17'!H26+'TaxItem Data 16-17'!H129+'TaxItem Data 16-17'!H259</f>
        <v>0</v>
      </c>
      <c r="I14" s="64">
        <f t="shared" si="3"/>
        <v>0</v>
      </c>
      <c r="J14" s="12">
        <f>'TaxItem Data 16-17'!J26+'TaxItem Data 16-17'!J129+'TaxItem Data 16-17'!J259</f>
        <v>0</v>
      </c>
      <c r="K14" s="12">
        <f>'TaxItem Data 16-17'!K26+'TaxItem Data 16-17'!K129+'TaxItem Data 16-17'!K259</f>
        <v>0</v>
      </c>
      <c r="L14" s="12">
        <f>'TaxItem Data 16-17'!L26+'TaxItem Data 16-17'!L129+'TaxItem Data 16-17'!L259</f>
        <v>0</v>
      </c>
      <c r="M14" s="64">
        <f t="shared" si="4"/>
        <v>0</v>
      </c>
      <c r="N14" s="12">
        <f>'TaxItem Data 16-17'!N26+'TaxItem Data 16-17'!N129+'TaxItem Data 16-17'!N259</f>
        <v>0</v>
      </c>
      <c r="O14" s="12">
        <f>'TaxItem Data 16-17'!O26+'TaxItem Data 16-17'!O129+'TaxItem Data 16-17'!O259</f>
        <v>0</v>
      </c>
      <c r="P14" s="12">
        <f>'TaxItem Data 16-17'!P26+'TaxItem Data 16-17'!P129+'TaxItem Data 16-17'!P259</f>
        <v>0</v>
      </c>
      <c r="Q14" s="12">
        <f t="shared" si="0"/>
        <v>0</v>
      </c>
      <c r="S14" s="97"/>
      <c r="T14" s="13"/>
    </row>
    <row r="15" spans="1:20" ht="12.75">
      <c r="A15" s="33" t="s">
        <v>221</v>
      </c>
      <c r="B15" s="82">
        <f>'TaxItem Data 16-17'!B168+'TaxItem Data 16-17'!B166</f>
        <v>0</v>
      </c>
      <c r="C15" s="12">
        <f>'TaxItem Data 16-17'!C168+'TaxItem Data 16-17'!C166</f>
        <v>5451.15</v>
      </c>
      <c r="D15" s="12">
        <f>'TaxItem Data 16-17'!D168+'TaxItem Data 16-17'!D166</f>
        <v>5951.3</v>
      </c>
      <c r="E15" s="64">
        <f t="shared" si="2"/>
        <v>11402.45</v>
      </c>
      <c r="F15" s="12">
        <f>'TaxItem Data 16-17'!F168+'TaxItem Data 16-17'!F166</f>
        <v>0</v>
      </c>
      <c r="G15" s="12">
        <f>'TaxItem Data 16-17'!G168+'TaxItem Data 16-17'!G166</f>
        <v>0</v>
      </c>
      <c r="H15" s="12">
        <f>'TaxItem Data 16-17'!H168+'TaxItem Data 16-17'!H166</f>
        <v>0</v>
      </c>
      <c r="I15" s="64">
        <f t="shared" si="3"/>
        <v>0</v>
      </c>
      <c r="J15" s="12">
        <f>'TaxItem Data 16-17'!J168+'TaxItem Data 16-17'!J166</f>
        <v>0</v>
      </c>
      <c r="K15" s="12">
        <f>'TaxItem Data 16-17'!K168+'TaxItem Data 16-17'!K166</f>
        <v>0</v>
      </c>
      <c r="L15" s="12">
        <f>'TaxItem Data 16-17'!L168+'TaxItem Data 16-17'!L166</f>
        <v>0</v>
      </c>
      <c r="M15" s="64">
        <f t="shared" si="4"/>
        <v>0</v>
      </c>
      <c r="N15" s="12">
        <f>'TaxItem Data 16-17'!N168+'TaxItem Data 16-17'!N166</f>
        <v>0</v>
      </c>
      <c r="O15" s="12">
        <f>'TaxItem Data 16-17'!O168+'TaxItem Data 16-17'!O166</f>
        <v>0</v>
      </c>
      <c r="P15" s="12">
        <f>'TaxItem Data 16-17'!P168+'TaxItem Data 16-17'!P166</f>
        <v>0</v>
      </c>
      <c r="Q15" s="12">
        <f t="shared" si="0"/>
        <v>0</v>
      </c>
      <c r="S15" s="97"/>
      <c r="T15" s="13"/>
    </row>
    <row r="16" spans="1:20" ht="12.75">
      <c r="A16" s="32" t="s">
        <v>217</v>
      </c>
      <c r="B16" s="82">
        <f>'TaxItem Data 16-17'!B25+'TaxItem Data 16-17'!B260</f>
        <v>0</v>
      </c>
      <c r="C16" s="12">
        <f>'TaxItem Data 16-17'!C25+'TaxItem Data 16-17'!C260</f>
        <v>0</v>
      </c>
      <c r="D16" s="12">
        <f>'TaxItem Data 16-17'!D25+'TaxItem Data 16-17'!D260</f>
        <v>0</v>
      </c>
      <c r="E16" s="64">
        <f t="shared" si="2"/>
        <v>0</v>
      </c>
      <c r="F16" s="76">
        <f>'TaxItem Data 16-17'!F25+'TaxItem Data 16-17'!F260</f>
        <v>0</v>
      </c>
      <c r="G16" s="76">
        <f>'TaxItem Data 16-17'!G25+'TaxItem Data 16-17'!G260</f>
        <v>0</v>
      </c>
      <c r="H16" s="76">
        <f>'TaxItem Data 16-17'!H25+'TaxItem Data 16-17'!H259</f>
        <v>0</v>
      </c>
      <c r="I16" s="88">
        <f t="shared" si="3"/>
        <v>0</v>
      </c>
      <c r="J16" s="76">
        <f>'TaxItem Data 16-17'!J25+'TaxItem Data 16-17'!J259</f>
        <v>0</v>
      </c>
      <c r="K16" s="76">
        <f>'TaxItem Data 16-17'!K25+'TaxItem Data 16-17'!K259</f>
        <v>0</v>
      </c>
      <c r="L16" s="76">
        <f>'TaxItem Data 16-17'!L25+'TaxItem Data 16-17'!L259</f>
        <v>0</v>
      </c>
      <c r="M16" s="88">
        <f t="shared" si="4"/>
        <v>0</v>
      </c>
      <c r="N16" s="76">
        <f>'TaxItem Data 16-17'!N25+'TaxItem Data 16-17'!N259</f>
        <v>0</v>
      </c>
      <c r="O16" s="76">
        <f>'TaxItem Data 16-17'!O25+'TaxItem Data 16-17'!O259</f>
        <v>0</v>
      </c>
      <c r="P16" s="76">
        <f>'TaxItem Data 16-17'!P25+'TaxItem Data 16-17'!P259</f>
        <v>0</v>
      </c>
      <c r="Q16" s="12">
        <f t="shared" si="0"/>
        <v>0</v>
      </c>
      <c r="S16" s="97"/>
      <c r="T16" s="13"/>
    </row>
    <row r="17" spans="1:20" ht="12.75">
      <c r="A17" s="98" t="s">
        <v>251</v>
      </c>
      <c r="B17" s="82"/>
      <c r="C17" s="12"/>
      <c r="D17" s="12"/>
      <c r="E17" s="64"/>
      <c r="F17" s="76"/>
      <c r="G17" s="76"/>
      <c r="H17" s="76"/>
      <c r="I17" s="88"/>
      <c r="J17" s="76"/>
      <c r="K17" s="76"/>
      <c r="L17" s="76"/>
      <c r="M17" s="88"/>
      <c r="N17" s="76"/>
      <c r="O17" s="76"/>
      <c r="P17" s="76"/>
      <c r="Q17" s="12">
        <f t="shared" si="0"/>
        <v>0</v>
      </c>
      <c r="S17" s="97"/>
      <c r="T17" s="13"/>
    </row>
    <row r="18" spans="1:20" ht="12.75">
      <c r="A18" s="57" t="s">
        <v>222</v>
      </c>
      <c r="B18" s="84">
        <f>-('TaxItem Data 16-17'!B128+'TaxItem Data 16-17'!B257)</f>
        <v>0</v>
      </c>
      <c r="C18" s="65">
        <f>-('TaxItem Data 16-17'!C128+'TaxItem Data 16-17'!C257)</f>
        <v>0</v>
      </c>
      <c r="D18" s="65">
        <v>0.01</v>
      </c>
      <c r="E18" s="65">
        <f t="shared" si="2"/>
        <v>0.01</v>
      </c>
      <c r="F18" s="88">
        <v>0</v>
      </c>
      <c r="G18" s="88">
        <v>0</v>
      </c>
      <c r="H18" s="88">
        <v>0</v>
      </c>
      <c r="I18" s="88">
        <f t="shared" si="3"/>
        <v>0</v>
      </c>
      <c r="J18" s="89">
        <v>0</v>
      </c>
      <c r="K18" s="89">
        <v>0</v>
      </c>
      <c r="L18" s="89">
        <v>0</v>
      </c>
      <c r="M18" s="88">
        <f t="shared" si="4"/>
        <v>0</v>
      </c>
      <c r="N18" s="89">
        <v>0</v>
      </c>
      <c r="O18" s="89"/>
      <c r="P18" s="89"/>
      <c r="Q18" s="12">
        <f t="shared" si="0"/>
        <v>0</v>
      </c>
      <c r="S18" s="97"/>
      <c r="T18" s="13"/>
    </row>
    <row r="19" spans="1:20" ht="12.75">
      <c r="A19" s="62" t="s">
        <v>238</v>
      </c>
      <c r="B19" s="66">
        <f>SUM(B11:B18)</f>
        <v>5662.3</v>
      </c>
      <c r="C19" s="66">
        <f>SUM(C11:C18)</f>
        <v>12457.43</v>
      </c>
      <c r="D19" s="66">
        <f>SUM(D11:D18)</f>
        <v>70103.31</v>
      </c>
      <c r="E19" s="66">
        <f>SUM(E11:E18)</f>
        <v>88223.03999999998</v>
      </c>
      <c r="F19" s="66">
        <f>SUM(F11:F18)</f>
        <v>0</v>
      </c>
      <c r="G19" s="66">
        <f aca="true" t="shared" si="5" ref="G19:N19">SUM(G11:G18)</f>
        <v>0</v>
      </c>
      <c r="H19" s="66">
        <f t="shared" si="5"/>
        <v>0</v>
      </c>
      <c r="I19" s="66">
        <f t="shared" si="5"/>
        <v>0</v>
      </c>
      <c r="J19" s="66">
        <f t="shared" si="5"/>
        <v>0</v>
      </c>
      <c r="K19" s="66">
        <f t="shared" si="5"/>
        <v>0</v>
      </c>
      <c r="L19" s="66">
        <f>SUM(L11:L18)</f>
        <v>6821.200000000001</v>
      </c>
      <c r="M19" s="66">
        <f>SUM(M11:M18)</f>
        <v>6821.200000000001</v>
      </c>
      <c r="N19" s="66">
        <f t="shared" si="5"/>
        <v>245</v>
      </c>
      <c r="O19" s="66">
        <f>SUM(O11:O18)</f>
        <v>0</v>
      </c>
      <c r="P19" s="66">
        <f>SUM(P11:P18)</f>
        <v>0</v>
      </c>
      <c r="Q19" s="66">
        <f>SUM(Q11:Q18)</f>
        <v>245</v>
      </c>
      <c r="S19" s="97"/>
      <c r="T19" s="13"/>
    </row>
    <row r="20" spans="1:20" ht="16.5" customHeight="1">
      <c r="A20" s="36" t="s">
        <v>63</v>
      </c>
      <c r="B20" s="19">
        <f>B10-B19</f>
        <v>1049419.6267250143</v>
      </c>
      <c r="C20" s="19">
        <f>C10-C19</f>
        <v>1124391.6440983461</v>
      </c>
      <c r="D20" s="19">
        <f>D10-D19</f>
        <v>1289989.2438197527</v>
      </c>
      <c r="E20" s="19">
        <f>E10-E19</f>
        <v>3463800.5146431127</v>
      </c>
      <c r="F20" s="19">
        <f>F10-F19</f>
        <v>1115510.2931145732</v>
      </c>
      <c r="G20" s="19">
        <f aca="true" t="shared" si="6" ref="G20:N20">G10-G19</f>
        <v>1107629.0893518745</v>
      </c>
      <c r="H20" s="19">
        <f t="shared" si="6"/>
        <v>1394806.1369653423</v>
      </c>
      <c r="I20" s="19">
        <f t="shared" si="6"/>
        <v>3617945.5194317903</v>
      </c>
      <c r="J20" s="19">
        <f t="shared" si="6"/>
        <v>1125878.048594537</v>
      </c>
      <c r="K20" s="19">
        <f t="shared" si="6"/>
        <v>1098393.853035579</v>
      </c>
      <c r="L20" s="19">
        <f>L10-L19</f>
        <v>1320369.259388669</v>
      </c>
      <c r="M20" s="19">
        <f>M10-M19</f>
        <v>3544641.1610187856</v>
      </c>
      <c r="N20" s="19">
        <f t="shared" si="6"/>
        <v>1018291.2646978669</v>
      </c>
      <c r="O20" s="19">
        <f>O10-O19</f>
        <v>1095352.2693062776</v>
      </c>
      <c r="P20" s="19">
        <f>P10-P19</f>
        <v>1386559.6481839833</v>
      </c>
      <c r="Q20" s="19">
        <f>Q10-Q19</f>
        <v>3500203.182188128</v>
      </c>
      <c r="S20" s="97"/>
      <c r="T20" s="16"/>
    </row>
    <row r="21" spans="1:19" s="13" customFormat="1" ht="15">
      <c r="A21" s="8" t="s">
        <v>61</v>
      </c>
      <c r="B21" s="23"/>
      <c r="C21" s="23"/>
      <c r="D21" s="23"/>
      <c r="E21" s="22"/>
      <c r="L21" s="13">
        <f>L20-'[1]ACTUAL-COLL.summary=9'!$J$24</f>
        <v>0</v>
      </c>
      <c r="S21" s="97"/>
    </row>
    <row r="22" spans="2:20" ht="12.75">
      <c r="B22" s="13"/>
      <c r="C22" s="92"/>
      <c r="D22" s="104"/>
      <c r="E22" s="13"/>
      <c r="J22" s="109"/>
      <c r="K22" s="97"/>
      <c r="N22" s="111"/>
      <c r="O22" s="97"/>
      <c r="P22" s="97"/>
      <c r="S22" s="13"/>
      <c r="T22" s="13"/>
    </row>
    <row r="23" spans="3:20" ht="12.75">
      <c r="C23" s="60"/>
      <c r="D23" s="97"/>
      <c r="E23" s="97"/>
      <c r="O23" s="97"/>
      <c r="P23" s="97"/>
      <c r="T23" s="13"/>
    </row>
    <row r="24" spans="4:20" ht="12.75">
      <c r="D24" s="63"/>
      <c r="S24" s="90"/>
      <c r="T24" s="13"/>
    </row>
    <row r="25" spans="5:20" ht="12.75">
      <c r="E25" s="60"/>
      <c r="O25" s="97"/>
      <c r="P25" s="97"/>
      <c r="T25" s="13"/>
    </row>
    <row r="26" spans="15:20" ht="12.75">
      <c r="O26" s="97"/>
      <c r="P26" s="97"/>
      <c r="T26" s="13"/>
    </row>
    <row r="27" ht="12.75">
      <c r="T27" s="13"/>
    </row>
    <row r="28" ht="12.75">
      <c r="T28" s="13"/>
    </row>
    <row r="29" spans="19:20" ht="12.75">
      <c r="S29" s="52"/>
      <c r="T29" s="16"/>
    </row>
  </sheetData>
  <sheetProtection/>
  <mergeCells count="6">
    <mergeCell ref="N3:Q3"/>
    <mergeCell ref="B2:E2"/>
    <mergeCell ref="B3:E3"/>
    <mergeCell ref="A3:A4"/>
    <mergeCell ref="F3:I3"/>
    <mergeCell ref="J3:M3"/>
  </mergeCells>
  <printOptions/>
  <pageMargins left="0.75" right="0.75" top="1" bottom="1" header="0.5" footer="0.5"/>
  <pageSetup fitToHeight="1" fitToWidth="1" horizontalDpi="300" verticalDpi="300" orientation="landscape" paperSize="9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" sqref="H17"/>
    </sheetView>
  </sheetViews>
  <sheetFormatPr defaultColWidth="8.8515625" defaultRowHeight="12.75"/>
  <cols>
    <col min="1" max="1" width="38.7109375" style="0" customWidth="1"/>
    <col min="2" max="2" width="13.421875" style="1" bestFit="1" customWidth="1"/>
    <col min="3" max="3" width="10.8515625" style="1" bestFit="1" customWidth="1"/>
    <col min="4" max="4" width="12.140625" style="1" bestFit="1" customWidth="1"/>
    <col min="5" max="5" width="11.8515625" style="0" bestFit="1" customWidth="1"/>
    <col min="6" max="6" width="12.140625" style="0" customWidth="1"/>
    <col min="7" max="8" width="11.28125" style="0" customWidth="1"/>
    <col min="9" max="9" width="11.8515625" style="0" customWidth="1"/>
    <col min="10" max="10" width="11.28125" style="0" customWidth="1"/>
    <col min="11" max="12" width="11.421875" style="0" customWidth="1"/>
    <col min="13" max="13" width="11.8515625" style="0" customWidth="1"/>
    <col min="14" max="16" width="11.421875" style="0" customWidth="1"/>
    <col min="17" max="17" width="11.8515625" style="0" bestFit="1" customWidth="1"/>
    <col min="18" max="18" width="11.28125" style="0" bestFit="1" customWidth="1"/>
  </cols>
  <sheetData>
    <row r="1" spans="1:5" ht="15.75">
      <c r="A1" s="5" t="s">
        <v>224</v>
      </c>
      <c r="D1" s="118" t="s">
        <v>67</v>
      </c>
      <c r="E1" s="118"/>
    </row>
    <row r="2" spans="1:17" ht="12.75">
      <c r="A2" s="119" t="s">
        <v>56</v>
      </c>
      <c r="B2" s="116" t="str">
        <f>'Departmental Data 16-17'!B3:E3</f>
        <v>1st Quarter 2016/17</v>
      </c>
      <c r="C2" s="116"/>
      <c r="D2" s="116"/>
      <c r="E2" s="116"/>
      <c r="F2" s="116" t="str">
        <f>'Departmental Data 16-17'!F3:I3</f>
        <v>2nd Quarter 2016/17</v>
      </c>
      <c r="G2" s="116"/>
      <c r="H2" s="116"/>
      <c r="I2" s="116"/>
      <c r="J2" s="112" t="str">
        <f>'Departmental Data 16-17'!J3:M3</f>
        <v>3nd Quarter 2016/17</v>
      </c>
      <c r="K2" s="113"/>
      <c r="L2" s="113"/>
      <c r="M2" s="113"/>
      <c r="N2" s="116" t="str">
        <f>'Departmental Data 16-17'!N3:Q3</f>
        <v>4th Quarter 2016/17</v>
      </c>
      <c r="O2" s="116" t="s">
        <v>249</v>
      </c>
      <c r="P2" s="116" t="s">
        <v>249</v>
      </c>
      <c r="Q2" s="116"/>
    </row>
    <row r="3" spans="1:17" ht="12.75">
      <c r="A3" s="119"/>
      <c r="B3" s="37" t="s">
        <v>48</v>
      </c>
      <c r="C3" s="37" t="s">
        <v>50</v>
      </c>
      <c r="D3" s="37" t="s">
        <v>51</v>
      </c>
      <c r="E3" s="37" t="s">
        <v>65</v>
      </c>
      <c r="F3" s="67" t="s">
        <v>241</v>
      </c>
      <c r="G3" s="67" t="s">
        <v>242</v>
      </c>
      <c r="H3" s="67" t="s">
        <v>243</v>
      </c>
      <c r="I3" s="67" t="s">
        <v>65</v>
      </c>
      <c r="J3" s="85" t="s">
        <v>245</v>
      </c>
      <c r="K3" s="85" t="s">
        <v>246</v>
      </c>
      <c r="L3" s="91" t="s">
        <v>247</v>
      </c>
      <c r="M3" s="93" t="s">
        <v>65</v>
      </c>
      <c r="N3" s="91" t="s">
        <v>248</v>
      </c>
      <c r="O3" s="94" t="s">
        <v>250</v>
      </c>
      <c r="P3" s="95" t="s">
        <v>252</v>
      </c>
      <c r="Q3" s="93" t="s">
        <v>65</v>
      </c>
    </row>
    <row r="4" spans="1:17" s="17" customFormat="1" ht="12.75">
      <c r="A4" s="34" t="s">
        <v>176</v>
      </c>
      <c r="B4" s="47">
        <v>14788.89307339</v>
      </c>
      <c r="C4" s="47">
        <v>18754.740763190002</v>
      </c>
      <c r="D4" s="47">
        <v>45748.00536736</v>
      </c>
      <c r="E4" s="11">
        <f aca="true" t="shared" si="0" ref="E4:E20">SUM(B4:D4)</f>
        <v>79291.63920394</v>
      </c>
      <c r="F4" s="10">
        <v>17312.976473469997</v>
      </c>
      <c r="G4" s="10">
        <v>11802.07042379</v>
      </c>
      <c r="H4" s="10">
        <v>64073.472533520006</v>
      </c>
      <c r="I4" s="10">
        <f aca="true" t="shared" si="1" ref="I4:I26">SUM(F4:H4)</f>
        <v>93188.51943078</v>
      </c>
      <c r="J4" s="10">
        <v>17632.25668244</v>
      </c>
      <c r="K4" s="10">
        <v>14301.666876849999</v>
      </c>
      <c r="L4" s="10">
        <v>45398.080102190004</v>
      </c>
      <c r="M4" s="10">
        <f aca="true" t="shared" si="2" ref="M4:M17">SUM(J4:L4)</f>
        <v>77332.00366148</v>
      </c>
      <c r="N4" s="10">
        <v>16877.047550850002</v>
      </c>
      <c r="O4" s="10">
        <v>23262.51621787</v>
      </c>
      <c r="P4" s="10">
        <v>56728.53604588</v>
      </c>
      <c r="Q4" s="10">
        <f>SUM(N4:P4)</f>
        <v>96868.0998146</v>
      </c>
    </row>
    <row r="5" spans="1:17" s="17" customFormat="1" ht="12.75">
      <c r="A5" s="34" t="s">
        <v>0</v>
      </c>
      <c r="B5" s="47">
        <v>12285.830038940001</v>
      </c>
      <c r="C5" s="47">
        <v>9479.31094317</v>
      </c>
      <c r="D5" s="47">
        <v>20665.7725025</v>
      </c>
      <c r="E5" s="11">
        <f t="shared" si="0"/>
        <v>42430.913484610006</v>
      </c>
      <c r="F5" s="10">
        <v>9667.830606950001</v>
      </c>
      <c r="G5" s="10">
        <v>7516.574494699999</v>
      </c>
      <c r="H5" s="10">
        <v>22147.67739323</v>
      </c>
      <c r="I5" s="10">
        <f t="shared" si="1"/>
        <v>39332.08249488</v>
      </c>
      <c r="J5" s="10">
        <v>12465.08924947</v>
      </c>
      <c r="K5" s="10">
        <v>11736.88972981</v>
      </c>
      <c r="L5" s="10">
        <v>28692.867210239998</v>
      </c>
      <c r="M5" s="10">
        <f t="shared" si="2"/>
        <v>52894.84618952</v>
      </c>
      <c r="N5" s="10">
        <v>9512.486271869999</v>
      </c>
      <c r="O5" s="10">
        <v>9177.073932490002</v>
      </c>
      <c r="P5" s="10">
        <v>25318.92281661</v>
      </c>
      <c r="Q5" s="10">
        <f aca="true" t="shared" si="3" ref="Q5:Q17">SUM(N5:P5)</f>
        <v>44008.48302097</v>
      </c>
    </row>
    <row r="6" spans="1:17" s="17" customFormat="1" ht="12.75">
      <c r="A6" s="34" t="s">
        <v>1</v>
      </c>
      <c r="B6" s="47">
        <v>2255.720006</v>
      </c>
      <c r="C6" s="47">
        <v>1265.57318646</v>
      </c>
      <c r="D6" s="47">
        <v>2224.40015326</v>
      </c>
      <c r="E6" s="11">
        <f t="shared" si="0"/>
        <v>5745.693345719999</v>
      </c>
      <c r="F6" s="10">
        <v>1830.7273335100003</v>
      </c>
      <c r="G6" s="10">
        <v>2394.09859725</v>
      </c>
      <c r="H6" s="10">
        <v>3913.6805967299997</v>
      </c>
      <c r="I6" s="10">
        <f t="shared" si="1"/>
        <v>8138.50652749</v>
      </c>
      <c r="J6" s="10">
        <v>2142.22277315</v>
      </c>
      <c r="K6" s="10">
        <v>1358.80732724</v>
      </c>
      <c r="L6" s="10">
        <v>2651.20685875</v>
      </c>
      <c r="M6" s="10">
        <f t="shared" si="2"/>
        <v>6152.23695914</v>
      </c>
      <c r="N6" s="10">
        <v>2364.9013449300005</v>
      </c>
      <c r="O6" s="10">
        <v>1405.9241653899999</v>
      </c>
      <c r="P6" s="10">
        <v>1385.05621228</v>
      </c>
      <c r="Q6" s="10">
        <f t="shared" si="3"/>
        <v>5155.8817226</v>
      </c>
    </row>
    <row r="7" spans="1:17" s="17" customFormat="1" ht="12.75">
      <c r="A7" s="34" t="s">
        <v>2</v>
      </c>
      <c r="B7" s="47">
        <v>7383.12270584</v>
      </c>
      <c r="C7" s="47">
        <v>1822.34231102</v>
      </c>
      <c r="D7" s="47">
        <v>6265.44155542</v>
      </c>
      <c r="E7" s="11">
        <f t="shared" si="0"/>
        <v>15470.90657228</v>
      </c>
      <c r="F7" s="10">
        <v>1887.0327492899999</v>
      </c>
      <c r="G7" s="10">
        <v>2489.7282223800003</v>
      </c>
      <c r="H7" s="10">
        <v>2004.2895280100001</v>
      </c>
      <c r="I7" s="10">
        <f t="shared" si="1"/>
        <v>6381.05049968</v>
      </c>
      <c r="J7" s="10">
        <v>1602.67866319</v>
      </c>
      <c r="K7" s="10">
        <v>7391.46749932</v>
      </c>
      <c r="L7" s="10">
        <v>2675.08104112</v>
      </c>
      <c r="M7" s="10">
        <f t="shared" si="2"/>
        <v>11669.22720363</v>
      </c>
      <c r="N7" s="10">
        <v>2946.98133113</v>
      </c>
      <c r="O7" s="10">
        <v>1985.7240496599998</v>
      </c>
      <c r="P7" s="10">
        <v>1501.1952380599998</v>
      </c>
      <c r="Q7" s="10">
        <f t="shared" si="3"/>
        <v>6433.900618849999</v>
      </c>
    </row>
    <row r="8" spans="1:17" s="17" customFormat="1" ht="12.75">
      <c r="A8" s="34" t="s">
        <v>177</v>
      </c>
      <c r="B8" s="47">
        <v>162.27666728999998</v>
      </c>
      <c r="C8" s="47">
        <v>207.10747998000002</v>
      </c>
      <c r="D8" s="47">
        <v>937.46084224</v>
      </c>
      <c r="E8" s="11">
        <f t="shared" si="0"/>
        <v>1306.84498951</v>
      </c>
      <c r="F8" s="10">
        <v>194.12345834</v>
      </c>
      <c r="G8" s="10">
        <v>314.87388518</v>
      </c>
      <c r="H8" s="10">
        <v>346.30993772000005</v>
      </c>
      <c r="I8" s="10">
        <f t="shared" si="1"/>
        <v>855.3072812400001</v>
      </c>
      <c r="J8" s="10">
        <v>569.8489551399999</v>
      </c>
      <c r="K8" s="10">
        <v>868.41168527</v>
      </c>
      <c r="L8" s="10">
        <v>420.3223641800001</v>
      </c>
      <c r="M8" s="10">
        <f t="shared" si="2"/>
        <v>1858.58300459</v>
      </c>
      <c r="N8" s="10">
        <v>356.24970339</v>
      </c>
      <c r="O8" s="10">
        <v>204.93723365</v>
      </c>
      <c r="P8" s="10">
        <v>244.17475093</v>
      </c>
      <c r="Q8" s="10">
        <f t="shared" si="3"/>
        <v>805.3616879699999</v>
      </c>
    </row>
    <row r="9" spans="1:17" s="17" customFormat="1" ht="12.75">
      <c r="A9" s="34" t="s">
        <v>3</v>
      </c>
      <c r="B9" s="47">
        <v>50.96325901000001</v>
      </c>
      <c r="C9" s="47">
        <v>22.063629149999997</v>
      </c>
      <c r="D9" s="47">
        <v>20.79258185</v>
      </c>
      <c r="E9" s="11">
        <f t="shared" si="0"/>
        <v>93.81947001</v>
      </c>
      <c r="F9" s="10">
        <v>29.62521099999997</v>
      </c>
      <c r="G9" s="10">
        <v>23.37718872</v>
      </c>
      <c r="H9" s="10">
        <v>31.60951202</v>
      </c>
      <c r="I9" s="10">
        <f t="shared" si="1"/>
        <v>84.61191173999997</v>
      </c>
      <c r="J9" s="10">
        <v>16.378147939999998</v>
      </c>
      <c r="K9" s="10">
        <v>34.21275732</v>
      </c>
      <c r="L9" s="10">
        <v>52.874303409999996</v>
      </c>
      <c r="M9" s="10">
        <f t="shared" si="2"/>
        <v>103.46520867</v>
      </c>
      <c r="N9" s="10">
        <v>50.10952563</v>
      </c>
      <c r="O9" s="10">
        <v>16.602030980000002</v>
      </c>
      <c r="P9" s="10">
        <v>38.8682028</v>
      </c>
      <c r="Q9" s="10">
        <f t="shared" si="3"/>
        <v>105.57975941000001</v>
      </c>
    </row>
    <row r="10" spans="1:17" s="17" customFormat="1" ht="12.75">
      <c r="A10" s="34" t="s">
        <v>178</v>
      </c>
      <c r="B10" s="47">
        <v>471.55560872</v>
      </c>
      <c r="C10" s="47">
        <v>374.07333464</v>
      </c>
      <c r="D10" s="47">
        <v>652.91680667</v>
      </c>
      <c r="E10" s="11">
        <f t="shared" si="0"/>
        <v>1498.54575003</v>
      </c>
      <c r="F10" s="42">
        <v>515.6070107</v>
      </c>
      <c r="G10" s="10">
        <v>1898.6222412100003</v>
      </c>
      <c r="H10" s="10">
        <v>3267.70012498</v>
      </c>
      <c r="I10" s="10">
        <f t="shared" si="1"/>
        <v>5681.929376890001</v>
      </c>
      <c r="J10" s="10">
        <v>157.49924252</v>
      </c>
      <c r="K10" s="10">
        <v>1214.9165495500001</v>
      </c>
      <c r="L10" s="10">
        <v>354.61326610000003</v>
      </c>
      <c r="M10" s="10">
        <f t="shared" si="2"/>
        <v>1727.02905817</v>
      </c>
      <c r="N10" s="10">
        <v>1901.3664186400001</v>
      </c>
      <c r="O10" s="10">
        <v>582.3490027</v>
      </c>
      <c r="P10" s="10">
        <v>868.57234299</v>
      </c>
      <c r="Q10" s="10">
        <f t="shared" si="3"/>
        <v>3352.28776433</v>
      </c>
    </row>
    <row r="11" spans="1:17" s="17" customFormat="1" ht="12.75">
      <c r="A11" s="34" t="s">
        <v>4</v>
      </c>
      <c r="B11" s="47">
        <v>10202.53534122</v>
      </c>
      <c r="C11" s="47">
        <v>11511.849150109998</v>
      </c>
      <c r="D11" s="47">
        <v>10339.51955392</v>
      </c>
      <c r="E11" s="11">
        <f t="shared" si="0"/>
        <v>32053.904045249998</v>
      </c>
      <c r="F11" s="42">
        <v>9731.017462779999</v>
      </c>
      <c r="G11" s="10">
        <v>10798.170340769999</v>
      </c>
      <c r="H11" s="10">
        <v>12389.322974530001</v>
      </c>
      <c r="I11" s="10">
        <f t="shared" si="1"/>
        <v>32918.51077808</v>
      </c>
      <c r="J11" s="10">
        <v>11442.37161622</v>
      </c>
      <c r="K11" s="10">
        <v>11366.757350369999</v>
      </c>
      <c r="L11" s="10">
        <v>12534.57369903</v>
      </c>
      <c r="M11" s="10">
        <f t="shared" si="2"/>
        <v>35343.702665619996</v>
      </c>
      <c r="N11" s="10">
        <v>9088.14683276</v>
      </c>
      <c r="O11" s="10">
        <v>12604.341892440003</v>
      </c>
      <c r="P11" s="10">
        <v>21455.866289989997</v>
      </c>
      <c r="Q11" s="10">
        <f t="shared" si="3"/>
        <v>43148.35501519</v>
      </c>
    </row>
    <row r="12" spans="1:17" s="17" customFormat="1" ht="12.75">
      <c r="A12" s="34" t="s">
        <v>179</v>
      </c>
      <c r="B12" s="47">
        <v>2.2469774399999998</v>
      </c>
      <c r="C12" s="47">
        <v>23.151468809999997</v>
      </c>
      <c r="D12" s="47">
        <v>9.691824650000001</v>
      </c>
      <c r="E12" s="11">
        <f t="shared" si="0"/>
        <v>35.09027089999999</v>
      </c>
      <c r="F12" s="42">
        <v>25.012933760000003</v>
      </c>
      <c r="G12" s="10">
        <v>28.208168359999995</v>
      </c>
      <c r="H12" s="10">
        <v>35.12997694999999</v>
      </c>
      <c r="I12" s="10">
        <f t="shared" si="1"/>
        <v>88.35107907</v>
      </c>
      <c r="J12" s="10">
        <v>43.113758729999994</v>
      </c>
      <c r="K12" s="10">
        <v>13.619748439999999</v>
      </c>
      <c r="L12" s="10">
        <v>25.391043670000002</v>
      </c>
      <c r="M12" s="10">
        <f t="shared" si="2"/>
        <v>82.12455084</v>
      </c>
      <c r="N12" s="10">
        <v>26.32980823</v>
      </c>
      <c r="O12" s="10">
        <v>15.75760879</v>
      </c>
      <c r="P12" s="10">
        <v>23.292416550000006</v>
      </c>
      <c r="Q12" s="10">
        <f t="shared" si="3"/>
        <v>65.37983357000002</v>
      </c>
    </row>
    <row r="13" spans="1:17" s="17" customFormat="1" ht="12.75">
      <c r="A13" s="34" t="s">
        <v>180</v>
      </c>
      <c r="B13" s="47">
        <v>274.32574495000006</v>
      </c>
      <c r="C13" s="47">
        <v>668.13176935</v>
      </c>
      <c r="D13" s="47">
        <v>597.2532224600001</v>
      </c>
      <c r="E13" s="11">
        <f t="shared" si="0"/>
        <v>1539.7107367600001</v>
      </c>
      <c r="F13" s="42">
        <v>876.6067292</v>
      </c>
      <c r="G13" s="10">
        <v>317.67381456999993</v>
      </c>
      <c r="H13" s="10">
        <v>627.4820483399999</v>
      </c>
      <c r="I13" s="10">
        <f t="shared" si="1"/>
        <v>1821.7625921099998</v>
      </c>
      <c r="J13" s="10">
        <v>637.6560738000001</v>
      </c>
      <c r="K13" s="10">
        <v>375.62922132</v>
      </c>
      <c r="L13" s="10">
        <v>387.41924653999996</v>
      </c>
      <c r="M13" s="10">
        <f t="shared" si="2"/>
        <v>1400.70454166</v>
      </c>
      <c r="N13" s="10">
        <v>358.15802641</v>
      </c>
      <c r="O13" s="10">
        <v>532.62793056</v>
      </c>
      <c r="P13" s="10">
        <v>1011.0805352000001</v>
      </c>
      <c r="Q13" s="10">
        <f t="shared" si="3"/>
        <v>1901.8664921700001</v>
      </c>
    </row>
    <row r="14" spans="1:17" s="17" customFormat="1" ht="12.75">
      <c r="A14" s="34" t="s">
        <v>5</v>
      </c>
      <c r="B14" s="47">
        <v>0.6672916</v>
      </c>
      <c r="C14" s="47">
        <v>89.3476403</v>
      </c>
      <c r="D14" s="47">
        <v>7.7297325599999995</v>
      </c>
      <c r="E14" s="11">
        <f t="shared" si="0"/>
        <v>97.74466446</v>
      </c>
      <c r="F14" s="77">
        <v>10.02363292</v>
      </c>
      <c r="G14" s="10">
        <v>0.036</v>
      </c>
      <c r="H14" s="10">
        <v>37.7881675</v>
      </c>
      <c r="I14" s="10">
        <f t="shared" si="1"/>
        <v>47.84780042</v>
      </c>
      <c r="J14" s="10">
        <v>0</v>
      </c>
      <c r="K14" s="10">
        <v>0</v>
      </c>
      <c r="L14" s="10">
        <v>0.228</v>
      </c>
      <c r="M14" s="10">
        <f t="shared" si="2"/>
        <v>0.228</v>
      </c>
      <c r="N14" s="10">
        <v>0.9582</v>
      </c>
      <c r="O14" s="10">
        <v>0.29535</v>
      </c>
      <c r="P14" s="10">
        <v>0.018</v>
      </c>
      <c r="Q14" s="10">
        <f t="shared" si="3"/>
        <v>1.2715500000000002</v>
      </c>
    </row>
    <row r="15" spans="1:17" s="17" customFormat="1" ht="12.75">
      <c r="A15" s="34" t="s">
        <v>6</v>
      </c>
      <c r="B15" s="47">
        <v>4328.65232497</v>
      </c>
      <c r="C15" s="47">
        <v>5006.6959580699995</v>
      </c>
      <c r="D15" s="47">
        <v>4875.30966058</v>
      </c>
      <c r="E15" s="11">
        <f t="shared" si="0"/>
        <v>14210.657943619999</v>
      </c>
      <c r="F15" s="42">
        <v>4434.92804612</v>
      </c>
      <c r="G15" s="10">
        <v>4447.20280949</v>
      </c>
      <c r="H15" s="10">
        <v>5285.41971894</v>
      </c>
      <c r="I15" s="10">
        <f t="shared" si="1"/>
        <v>14167.55057455</v>
      </c>
      <c r="J15" s="10">
        <v>4962.405080529999</v>
      </c>
      <c r="K15" s="10">
        <v>5553.69772893</v>
      </c>
      <c r="L15" s="10">
        <v>6498.853131470001</v>
      </c>
      <c r="M15" s="10">
        <f t="shared" si="2"/>
        <v>17014.95594093</v>
      </c>
      <c r="N15" s="10">
        <v>4350.84582738</v>
      </c>
      <c r="O15" s="10">
        <v>4426.166927470001</v>
      </c>
      <c r="P15" s="10">
        <v>5713.18307691</v>
      </c>
      <c r="Q15" s="10">
        <f t="shared" si="3"/>
        <v>14490.19583176</v>
      </c>
    </row>
    <row r="16" spans="1:17" s="17" customFormat="1" ht="12.75">
      <c r="A16" s="34" t="s">
        <v>85</v>
      </c>
      <c r="B16" s="47">
        <v>268.29107727</v>
      </c>
      <c r="C16" s="47">
        <v>442.59265304</v>
      </c>
      <c r="D16" s="47">
        <v>420.4463661799999</v>
      </c>
      <c r="E16" s="11">
        <f t="shared" si="0"/>
        <v>1131.33009649</v>
      </c>
      <c r="F16" s="77">
        <v>359.85708802</v>
      </c>
      <c r="G16" s="10">
        <v>393.00566986</v>
      </c>
      <c r="H16" s="10">
        <v>294.83486338999944</v>
      </c>
      <c r="I16" s="10">
        <f t="shared" si="1"/>
        <v>1047.6976212699994</v>
      </c>
      <c r="J16" s="10">
        <v>313.33131034999997</v>
      </c>
      <c r="K16" s="10">
        <v>293.41455742</v>
      </c>
      <c r="L16" s="10">
        <v>348.20014276</v>
      </c>
      <c r="M16" s="10">
        <f t="shared" si="2"/>
        <v>954.94601053</v>
      </c>
      <c r="N16" s="10">
        <v>330.23185898</v>
      </c>
      <c r="O16" s="10">
        <v>233.60163267</v>
      </c>
      <c r="P16" s="10">
        <v>223.60905785</v>
      </c>
      <c r="Q16" s="10">
        <f t="shared" si="3"/>
        <v>787.4425495</v>
      </c>
    </row>
    <row r="17" spans="1:17" s="17" customFormat="1" ht="12.75">
      <c r="A17" s="34" t="s">
        <v>7</v>
      </c>
      <c r="B17" s="47">
        <v>1532.14798144</v>
      </c>
      <c r="C17" s="47">
        <v>1556.5719994400001</v>
      </c>
      <c r="D17" s="47">
        <v>1920.96576873</v>
      </c>
      <c r="E17" s="11">
        <f t="shared" si="0"/>
        <v>5009.68574961</v>
      </c>
      <c r="F17" s="78">
        <v>2133.58296134</v>
      </c>
      <c r="G17" s="10">
        <v>1910.59087836</v>
      </c>
      <c r="H17" s="10">
        <v>2266.83335175</v>
      </c>
      <c r="I17" s="10">
        <f t="shared" si="1"/>
        <v>6311.00719145</v>
      </c>
      <c r="J17" s="10">
        <v>2348.91972419</v>
      </c>
      <c r="K17" s="10">
        <v>2120.13047159</v>
      </c>
      <c r="L17" s="10">
        <v>2268.8804435800002</v>
      </c>
      <c r="M17" s="10">
        <f t="shared" si="2"/>
        <v>6737.930639360001</v>
      </c>
      <c r="N17" s="10">
        <v>2907.29342854</v>
      </c>
      <c r="O17" s="10">
        <v>2766.51116339</v>
      </c>
      <c r="P17" s="10">
        <v>2770.03070573</v>
      </c>
      <c r="Q17" s="10">
        <f t="shared" si="3"/>
        <v>8443.83529766</v>
      </c>
    </row>
    <row r="18" spans="1:17" s="17" customFormat="1" ht="12.75">
      <c r="A18" s="18" t="s">
        <v>8</v>
      </c>
      <c r="B18" s="46">
        <f>SUM(B4:B17)</f>
        <v>54007.228098080006</v>
      </c>
      <c r="C18" s="46">
        <f aca="true" t="shared" si="4" ref="C18:Q18">SUM(C4:C17)</f>
        <v>51223.55228673</v>
      </c>
      <c r="D18" s="46">
        <f>SUM(D4:D17)</f>
        <v>94685.70593837996</v>
      </c>
      <c r="E18" s="46">
        <f t="shared" si="4"/>
        <v>199916.48632319004</v>
      </c>
      <c r="F18" s="46">
        <f t="shared" si="4"/>
        <v>49008.951697399985</v>
      </c>
      <c r="G18" s="46">
        <f t="shared" si="4"/>
        <v>44334.23273464</v>
      </c>
      <c r="H18" s="46">
        <f t="shared" si="4"/>
        <v>116721.55072761001</v>
      </c>
      <c r="I18" s="46">
        <f t="shared" si="4"/>
        <v>210064.73515964998</v>
      </c>
      <c r="J18" s="46">
        <f t="shared" si="4"/>
        <v>54333.77127766999</v>
      </c>
      <c r="K18" s="46">
        <f t="shared" si="4"/>
        <v>56629.62150343</v>
      </c>
      <c r="L18" s="46">
        <f>SUM(L4:L17)</f>
        <v>102308.59085304</v>
      </c>
      <c r="M18" s="46">
        <f>SUM(M4:M17)</f>
        <v>213271.98363414002</v>
      </c>
      <c r="N18" s="46">
        <f t="shared" si="4"/>
        <v>51071.10612873999</v>
      </c>
      <c r="O18" s="46">
        <f>SUM(O4:O17)</f>
        <v>57214.42913806001</v>
      </c>
      <c r="P18" s="46">
        <f>SUM(P4:P17)</f>
        <v>117282.40569177999</v>
      </c>
      <c r="Q18" s="46">
        <f t="shared" si="4"/>
        <v>225567.94095858</v>
      </c>
    </row>
    <row r="19" spans="1:17" s="17" customFormat="1" ht="12.75">
      <c r="A19" s="34" t="s">
        <v>9</v>
      </c>
      <c r="B19" s="47">
        <v>55028.77896836</v>
      </c>
      <c r="C19" s="47">
        <v>57408.03663609</v>
      </c>
      <c r="D19" s="47">
        <v>58030.72194831</v>
      </c>
      <c r="E19" s="11">
        <f t="shared" si="0"/>
        <v>170467.53755276</v>
      </c>
      <c r="F19" s="10">
        <v>60079.98441843501</v>
      </c>
      <c r="G19" s="10">
        <v>59101.185014</v>
      </c>
      <c r="H19" s="10">
        <v>65899.892107562</v>
      </c>
      <c r="I19" s="10">
        <f t="shared" si="1"/>
        <v>185081.061539997</v>
      </c>
      <c r="J19" s="10">
        <v>58508.14836561</v>
      </c>
      <c r="K19" s="10">
        <v>62776.918000050006</v>
      </c>
      <c r="L19" s="10">
        <v>65001.17217899001</v>
      </c>
      <c r="M19" s="10">
        <f>SUM(J19:L19)</f>
        <v>186286.23854465003</v>
      </c>
      <c r="N19" s="10">
        <v>57535.88441861</v>
      </c>
      <c r="O19" s="10">
        <v>64162.133020739995</v>
      </c>
      <c r="P19" s="10">
        <v>64439.85947497</v>
      </c>
      <c r="Q19" s="10">
        <f>SUM(N19:P19)</f>
        <v>186137.87691432</v>
      </c>
    </row>
    <row r="20" spans="1:17" s="17" customFormat="1" ht="12.75">
      <c r="A20" s="34" t="s">
        <v>10</v>
      </c>
      <c r="B20" s="47">
        <v>9014.53128462</v>
      </c>
      <c r="C20" s="47">
        <v>9548.751472949998</v>
      </c>
      <c r="D20" s="47">
        <v>9612.23972818</v>
      </c>
      <c r="E20" s="11">
        <f t="shared" si="0"/>
        <v>28175.52248575</v>
      </c>
      <c r="F20" s="10">
        <v>9002.967981555</v>
      </c>
      <c r="G20" s="10">
        <v>9567.21214227</v>
      </c>
      <c r="H20" s="10">
        <v>11470.336513960001</v>
      </c>
      <c r="I20" s="10">
        <f t="shared" si="1"/>
        <v>30040.516637785004</v>
      </c>
      <c r="J20" s="10">
        <v>9568.81191357</v>
      </c>
      <c r="K20" s="10">
        <v>9641.15253528</v>
      </c>
      <c r="L20" s="10">
        <v>11054.90932534</v>
      </c>
      <c r="M20" s="10">
        <f>SUM(J20:L20)</f>
        <v>30264.873774189997</v>
      </c>
      <c r="N20" s="10">
        <v>9403.877961790002</v>
      </c>
      <c r="O20" s="10">
        <v>10374.737066320002</v>
      </c>
      <c r="P20" s="10">
        <v>10336.74161286</v>
      </c>
      <c r="Q20" s="10">
        <f>SUM(N20:P20)</f>
        <v>30115.356640970007</v>
      </c>
    </row>
    <row r="21" spans="1:17" s="17" customFormat="1" ht="12.75">
      <c r="A21" s="18" t="s">
        <v>8</v>
      </c>
      <c r="B21" s="46">
        <f>SUM(B19:B20)</f>
        <v>64043.310252979994</v>
      </c>
      <c r="C21" s="46">
        <f aca="true" t="shared" si="5" ref="C21:Q21">SUM(C19:C20)</f>
        <v>66956.78810904</v>
      </c>
      <c r="D21" s="46">
        <f t="shared" si="5"/>
        <v>67642.96167649</v>
      </c>
      <c r="E21" s="46">
        <f t="shared" si="5"/>
        <v>198643.06003851</v>
      </c>
      <c r="F21" s="46">
        <f t="shared" si="5"/>
        <v>69082.95239999001</v>
      </c>
      <c r="G21" s="46">
        <f t="shared" si="5"/>
        <v>68668.39715627</v>
      </c>
      <c r="H21" s="46">
        <f t="shared" si="5"/>
        <v>77370.22862152201</v>
      </c>
      <c r="I21" s="46">
        <f t="shared" si="5"/>
        <v>215121.578177782</v>
      </c>
      <c r="J21" s="46">
        <f t="shared" si="5"/>
        <v>68076.96027918</v>
      </c>
      <c r="K21" s="46">
        <f t="shared" si="5"/>
        <v>72418.07053533</v>
      </c>
      <c r="L21" s="46">
        <f>SUM(L19:L20)</f>
        <v>76056.08150433001</v>
      </c>
      <c r="M21" s="46">
        <f>SUM(M19:M20)</f>
        <v>216551.11231884002</v>
      </c>
      <c r="N21" s="46">
        <f t="shared" si="5"/>
        <v>66939.7623804</v>
      </c>
      <c r="O21" s="46">
        <f>SUM(O19:O20)</f>
        <v>74536.87008706</v>
      </c>
      <c r="P21" s="46">
        <f>SUM(P19:P20)</f>
        <v>74776.60108783</v>
      </c>
      <c r="Q21" s="46">
        <f t="shared" si="5"/>
        <v>216253.23355529</v>
      </c>
    </row>
    <row r="22" spans="1:17" s="105" customFormat="1" ht="12.75">
      <c r="A22" s="40" t="s">
        <v>258</v>
      </c>
      <c r="B22" s="55"/>
      <c r="C22" s="55"/>
      <c r="D22" s="55"/>
      <c r="E22" s="55"/>
      <c r="F22" s="55"/>
      <c r="G22" s="55">
        <v>52.021890899999995</v>
      </c>
      <c r="H22" s="55"/>
      <c r="I22" s="10">
        <f t="shared" si="1"/>
        <v>52.021890899999995</v>
      </c>
      <c r="J22" s="55"/>
      <c r="K22" s="55"/>
      <c r="L22" s="55"/>
      <c r="M22" s="55"/>
      <c r="N22" s="55"/>
      <c r="O22" s="55"/>
      <c r="P22" s="55"/>
      <c r="Q22" s="55"/>
    </row>
    <row r="23" spans="1:17" s="17" customFormat="1" ht="12.75">
      <c r="A23" s="18" t="s">
        <v>64</v>
      </c>
      <c r="B23" s="46">
        <f>B18+B21</f>
        <v>118050.53835106001</v>
      </c>
      <c r="C23" s="46">
        <f>C18+C21</f>
        <v>118180.34039577</v>
      </c>
      <c r="D23" s="46">
        <f>D18+D21</f>
        <v>162328.66761486995</v>
      </c>
      <c r="E23" s="19">
        <f aca="true" t="shared" si="6" ref="E23:Q23">E18+E21</f>
        <v>398559.54636170005</v>
      </c>
      <c r="F23" s="19">
        <f t="shared" si="6"/>
        <v>118091.90409739</v>
      </c>
      <c r="G23" s="19">
        <f>G18+G21+G22</f>
        <v>113054.65178181</v>
      </c>
      <c r="H23" s="19">
        <f t="shared" si="6"/>
        <v>194091.77934913203</v>
      </c>
      <c r="I23" s="19">
        <f t="shared" si="6"/>
        <v>425186.313337432</v>
      </c>
      <c r="J23" s="19">
        <f t="shared" si="6"/>
        <v>122410.73155684999</v>
      </c>
      <c r="K23" s="19">
        <f t="shared" si="6"/>
        <v>129047.69203876</v>
      </c>
      <c r="L23" s="19">
        <f>L18+L21</f>
        <v>178364.67235737003</v>
      </c>
      <c r="M23" s="19">
        <f>M18+M21</f>
        <v>429823.09595298005</v>
      </c>
      <c r="N23" s="19">
        <f t="shared" si="6"/>
        <v>118010.86850914</v>
      </c>
      <c r="O23" s="19">
        <f>O18+O21</f>
        <v>131751.29922512002</v>
      </c>
      <c r="P23" s="19">
        <f>P18+P21</f>
        <v>192059.00677961</v>
      </c>
      <c r="Q23" s="19">
        <f t="shared" si="6"/>
        <v>441821.17451387004</v>
      </c>
    </row>
    <row r="24" spans="1:256" s="25" customFormat="1" ht="12.75">
      <c r="A24" s="35" t="s">
        <v>70</v>
      </c>
      <c r="B24" s="48"/>
      <c r="C24" s="48"/>
      <c r="D24" s="48">
        <v>1637.1</v>
      </c>
      <c r="E24" s="11">
        <f>SUM(B24:D24)</f>
        <v>1637.1</v>
      </c>
      <c r="F24" s="10"/>
      <c r="G24" s="79"/>
      <c r="H24" s="80"/>
      <c r="I24" s="10">
        <f t="shared" si="1"/>
        <v>0</v>
      </c>
      <c r="J24" s="49"/>
      <c r="K24" s="49"/>
      <c r="L24" s="49">
        <v>744</v>
      </c>
      <c r="M24" s="10">
        <f>SUM(J24:L24)</f>
        <v>744</v>
      </c>
      <c r="N24" s="49"/>
      <c r="O24" s="49"/>
      <c r="P24" s="49"/>
      <c r="Q24" s="10">
        <f>SUM(N24:P24)</f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12.75">
      <c r="A25" s="35" t="s">
        <v>217</v>
      </c>
      <c r="B25" s="48"/>
      <c r="C25" s="48"/>
      <c r="D25" s="48"/>
      <c r="E25" s="11">
        <f>SUM(B25:D25)</f>
        <v>0</v>
      </c>
      <c r="F25" s="10"/>
      <c r="G25" s="80"/>
      <c r="H25" s="80"/>
      <c r="I25" s="10">
        <f t="shared" si="1"/>
        <v>0</v>
      </c>
      <c r="J25" s="49"/>
      <c r="K25" s="49"/>
      <c r="L25" s="49"/>
      <c r="M25" s="80"/>
      <c r="N25" s="49"/>
      <c r="O25" s="49"/>
      <c r="P25" s="49"/>
      <c r="Q25" s="10">
        <f>SUM(N25:P25)</f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12.75">
      <c r="A26" s="49" t="s">
        <v>218</v>
      </c>
      <c r="B26" s="48"/>
      <c r="C26" s="48"/>
      <c r="D26" s="48"/>
      <c r="E26" s="11">
        <f>SUM(B26:D26)</f>
        <v>0</v>
      </c>
      <c r="F26" s="10"/>
      <c r="G26" s="80"/>
      <c r="H26" s="80"/>
      <c r="I26" s="10">
        <f t="shared" si="1"/>
        <v>0</v>
      </c>
      <c r="J26" s="49"/>
      <c r="K26" s="49"/>
      <c r="L26" s="49"/>
      <c r="M26" s="80"/>
      <c r="N26" s="49"/>
      <c r="O26" s="49"/>
      <c r="P26" s="49"/>
      <c r="Q26" s="10">
        <f>SUM(N26:P26)</f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18" ht="12.75">
      <c r="A27" s="18" t="s">
        <v>63</v>
      </c>
      <c r="B27" s="19">
        <f aca="true" t="shared" si="7" ref="B27:Q27">B23-B24-B25-B26</f>
        <v>118050.53835106001</v>
      </c>
      <c r="C27" s="19">
        <f t="shared" si="7"/>
        <v>118180.34039577</v>
      </c>
      <c r="D27" s="19">
        <f t="shared" si="7"/>
        <v>160691.56761486994</v>
      </c>
      <c r="E27" s="19">
        <f t="shared" si="7"/>
        <v>396922.4463617001</v>
      </c>
      <c r="F27" s="19">
        <f t="shared" si="7"/>
        <v>118091.90409739</v>
      </c>
      <c r="G27" s="19">
        <f t="shared" si="7"/>
        <v>113054.65178181</v>
      </c>
      <c r="H27" s="19">
        <f t="shared" si="7"/>
        <v>194091.77934913203</v>
      </c>
      <c r="I27" s="19">
        <f t="shared" si="7"/>
        <v>425186.313337432</v>
      </c>
      <c r="J27" s="19">
        <f t="shared" si="7"/>
        <v>122410.73155684999</v>
      </c>
      <c r="K27" s="19">
        <f t="shared" si="7"/>
        <v>129047.69203876</v>
      </c>
      <c r="L27" s="19">
        <f>L23-L24-L25-L26</f>
        <v>177620.67235737003</v>
      </c>
      <c r="M27" s="19">
        <f>M23-M24-M25-M26</f>
        <v>429079.09595298005</v>
      </c>
      <c r="N27" s="19">
        <f t="shared" si="7"/>
        <v>118010.86850914</v>
      </c>
      <c r="O27" s="19">
        <f>O23-O24-O25-O26</f>
        <v>131751.29922512002</v>
      </c>
      <c r="P27" s="19">
        <f>P23-P24-P25-P26</f>
        <v>192059.00677961</v>
      </c>
      <c r="Q27" s="19">
        <f t="shared" si="7"/>
        <v>441821.17451387004</v>
      </c>
      <c r="R27" s="15"/>
    </row>
    <row r="28" spans="1:18" ht="14.25">
      <c r="A28" s="6" t="s">
        <v>61</v>
      </c>
      <c r="E28" s="1"/>
      <c r="F28" s="17"/>
      <c r="G28" s="9"/>
      <c r="H28" s="9"/>
      <c r="I28" s="9"/>
      <c r="L28" s="15"/>
      <c r="M28" s="9"/>
      <c r="N28" s="102"/>
      <c r="O28" s="102"/>
      <c r="P28" s="102"/>
      <c r="Q28" s="102"/>
      <c r="R28" s="108"/>
    </row>
    <row r="29" spans="6:16" ht="12.75">
      <c r="F29" s="17"/>
      <c r="L29" s="9"/>
      <c r="N29" s="9"/>
      <c r="O29" s="9"/>
      <c r="P29" s="9"/>
    </row>
    <row r="30" spans="1:5" ht="15.75">
      <c r="A30" s="5" t="s">
        <v>225</v>
      </c>
      <c r="B30" s="54" t="s">
        <v>67</v>
      </c>
      <c r="C30" s="54"/>
      <c r="D30" s="54"/>
      <c r="E30" s="54"/>
    </row>
    <row r="31" spans="1:17" ht="12.75">
      <c r="A31" s="119" t="s">
        <v>56</v>
      </c>
      <c r="B31" s="116" t="str">
        <f>B2</f>
        <v>1st Quarter 2016/17</v>
      </c>
      <c r="C31" s="116"/>
      <c r="D31" s="116"/>
      <c r="E31" s="116"/>
      <c r="F31" s="116" t="str">
        <f>F2</f>
        <v>2nd Quarter 2016/17</v>
      </c>
      <c r="G31" s="116"/>
      <c r="H31" s="116"/>
      <c r="I31" s="116"/>
      <c r="J31" s="112" t="str">
        <f>J2</f>
        <v>3nd Quarter 2016/17</v>
      </c>
      <c r="K31" s="113"/>
      <c r="L31" s="113"/>
      <c r="M31" s="113"/>
      <c r="N31" s="116" t="str">
        <f aca="true" t="shared" si="8" ref="N31:P32">N2</f>
        <v>4th Quarter 2016/17</v>
      </c>
      <c r="O31" s="116" t="str">
        <f t="shared" si="8"/>
        <v>4th Quarter 2015/16</v>
      </c>
      <c r="P31" s="116" t="str">
        <f t="shared" si="8"/>
        <v>4th Quarter 2015/16</v>
      </c>
      <c r="Q31" s="116"/>
    </row>
    <row r="32" spans="1:17" ht="12.75">
      <c r="A32" s="119"/>
      <c r="B32" s="37" t="s">
        <v>48</v>
      </c>
      <c r="C32" s="37" t="s">
        <v>50</v>
      </c>
      <c r="D32" s="37" t="s">
        <v>51</v>
      </c>
      <c r="E32" s="37" t="s">
        <v>65</v>
      </c>
      <c r="F32" s="67" t="s">
        <v>241</v>
      </c>
      <c r="G32" s="67" t="s">
        <v>242</v>
      </c>
      <c r="H32" s="67" t="s">
        <v>243</v>
      </c>
      <c r="I32" s="67" t="s">
        <v>65</v>
      </c>
      <c r="J32" s="85" t="s">
        <v>245</v>
      </c>
      <c r="K32" s="85" t="s">
        <v>246</v>
      </c>
      <c r="L32" s="91" t="s">
        <v>247</v>
      </c>
      <c r="M32" s="93" t="s">
        <v>65</v>
      </c>
      <c r="N32" s="91" t="str">
        <f t="shared" si="8"/>
        <v>April</v>
      </c>
      <c r="O32" s="94" t="str">
        <f t="shared" si="8"/>
        <v>May</v>
      </c>
      <c r="P32" s="95" t="str">
        <f t="shared" si="8"/>
        <v>June</v>
      </c>
      <c r="Q32" s="93" t="s">
        <v>65</v>
      </c>
    </row>
    <row r="33" spans="1:17" s="17" customFormat="1" ht="12.7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17" customFormat="1" ht="12.75">
      <c r="A34" s="34" t="s">
        <v>68</v>
      </c>
      <c r="B34" s="10">
        <v>241.0158372</v>
      </c>
      <c r="C34" s="10">
        <v>241.7444391</v>
      </c>
      <c r="D34" s="10">
        <v>365.15347787999997</v>
      </c>
      <c r="E34" s="11">
        <f aca="true" t="shared" si="9" ref="E34:E40">SUM(B34:D34)</f>
        <v>847.91375418</v>
      </c>
      <c r="F34" s="10">
        <v>348.40864469</v>
      </c>
      <c r="G34" s="10">
        <v>278.7516715</v>
      </c>
      <c r="H34" s="10">
        <v>364.735127</v>
      </c>
      <c r="I34" s="10">
        <f aca="true" t="shared" si="10" ref="I34:I40">SUM(F34:H34)</f>
        <v>991.8954431899999</v>
      </c>
      <c r="J34" s="10">
        <v>417.28441850999997</v>
      </c>
      <c r="K34" s="10">
        <v>275.84990289999996</v>
      </c>
      <c r="L34" s="10">
        <v>337.725344</v>
      </c>
      <c r="M34" s="11">
        <f aca="true" t="shared" si="11" ref="M34:M40">SUM(J34:L34)</f>
        <v>1030.85966541</v>
      </c>
      <c r="N34" s="10">
        <v>308.4925695</v>
      </c>
      <c r="O34" s="10">
        <v>376.3596268</v>
      </c>
      <c r="P34" s="10">
        <v>285.79980775</v>
      </c>
      <c r="Q34" s="10">
        <f aca="true" t="shared" si="12" ref="Q34:Q40">SUM(N34:P34)</f>
        <v>970.6520040500001</v>
      </c>
    </row>
    <row r="35" spans="1:17" s="17" customFormat="1" ht="12.75">
      <c r="A35" s="34" t="s">
        <v>72</v>
      </c>
      <c r="B35" s="10">
        <v>5001.5886623999995</v>
      </c>
      <c r="C35" s="10">
        <v>5447.2183153999995</v>
      </c>
      <c r="D35" s="10">
        <v>4052.53741946</v>
      </c>
      <c r="E35" s="11">
        <f t="shared" si="9"/>
        <v>14501.34439726</v>
      </c>
      <c r="F35" s="10">
        <v>6235.01922873</v>
      </c>
      <c r="G35" s="10">
        <v>2558.775916</v>
      </c>
      <c r="H35" s="10">
        <v>3772.070367</v>
      </c>
      <c r="I35" s="10">
        <f t="shared" si="10"/>
        <v>12565.86551173</v>
      </c>
      <c r="J35" s="10">
        <v>4864.800407</v>
      </c>
      <c r="K35" s="10">
        <v>2605.1837311599998</v>
      </c>
      <c r="L35" s="10">
        <v>263.321291</v>
      </c>
      <c r="M35" s="11">
        <f t="shared" si="11"/>
        <v>7733.30542916</v>
      </c>
      <c r="N35" s="10">
        <v>469.856685</v>
      </c>
      <c r="O35" s="10">
        <v>1019.2342426499999</v>
      </c>
      <c r="P35" s="10">
        <v>1803.20068882</v>
      </c>
      <c r="Q35" s="10">
        <f t="shared" si="12"/>
        <v>3292.29161647</v>
      </c>
    </row>
    <row r="36" spans="1:17" s="17" customFormat="1" ht="12.75">
      <c r="A36" s="34" t="s">
        <v>75</v>
      </c>
      <c r="B36" s="10">
        <v>163.817507</v>
      </c>
      <c r="C36" s="10">
        <v>234.472414</v>
      </c>
      <c r="D36" s="10">
        <v>266.086427</v>
      </c>
      <c r="E36" s="11">
        <f t="shared" si="9"/>
        <v>664.376348</v>
      </c>
      <c r="F36" s="10">
        <v>278.7744765</v>
      </c>
      <c r="G36" s="10">
        <v>374.660339</v>
      </c>
      <c r="H36" s="10">
        <v>397.4316708</v>
      </c>
      <c r="I36" s="10">
        <f t="shared" si="10"/>
        <v>1050.8664863</v>
      </c>
      <c r="J36" s="10">
        <v>428.473588</v>
      </c>
      <c r="K36" s="10">
        <v>522.201789</v>
      </c>
      <c r="L36" s="10">
        <v>515.2293625</v>
      </c>
      <c r="M36" s="11">
        <f t="shared" si="11"/>
        <v>1465.9047395</v>
      </c>
      <c r="N36" s="10">
        <v>717.4125303300001</v>
      </c>
      <c r="O36" s="10">
        <v>100.719984</v>
      </c>
      <c r="P36" s="10">
        <v>342.385014</v>
      </c>
      <c r="Q36" s="10">
        <f t="shared" si="12"/>
        <v>1160.51752833</v>
      </c>
    </row>
    <row r="37" spans="1:17" s="17" customFormat="1" ht="12.75">
      <c r="A37" s="40" t="s">
        <v>181</v>
      </c>
      <c r="B37" s="10">
        <v>7.8547096</v>
      </c>
      <c r="C37" s="10">
        <v>12.51387817</v>
      </c>
      <c r="D37" s="10">
        <v>1.52487834</v>
      </c>
      <c r="E37" s="11">
        <f t="shared" si="9"/>
        <v>21.89346611</v>
      </c>
      <c r="F37" s="10">
        <v>11.73278046</v>
      </c>
      <c r="G37" s="10">
        <v>20.238118800000002</v>
      </c>
      <c r="H37" s="10">
        <v>12.07682174</v>
      </c>
      <c r="I37" s="10">
        <f t="shared" si="10"/>
        <v>44.047721</v>
      </c>
      <c r="J37" s="10">
        <v>26.316839329999997</v>
      </c>
      <c r="K37" s="10">
        <v>28.73125061</v>
      </c>
      <c r="L37" s="10">
        <v>59.40167425</v>
      </c>
      <c r="M37" s="11">
        <f t="shared" si="11"/>
        <v>114.44976419</v>
      </c>
      <c r="N37" s="10">
        <v>8.05302073</v>
      </c>
      <c r="O37" s="10">
        <v>13.044555</v>
      </c>
      <c r="P37" s="10">
        <v>5.42242125</v>
      </c>
      <c r="Q37" s="10">
        <f t="shared" si="12"/>
        <v>26.519996980000002</v>
      </c>
    </row>
    <row r="38" spans="1:17" s="17" customFormat="1" ht="12.75">
      <c r="A38" s="34" t="s">
        <v>182</v>
      </c>
      <c r="B38" s="10">
        <v>0</v>
      </c>
      <c r="C38" s="10">
        <v>0</v>
      </c>
      <c r="D38" s="10">
        <v>0</v>
      </c>
      <c r="E38" s="11">
        <f t="shared" si="9"/>
        <v>0</v>
      </c>
      <c r="F38" s="10">
        <v>0</v>
      </c>
      <c r="G38" s="10">
        <v>0</v>
      </c>
      <c r="H38" s="10">
        <v>0</v>
      </c>
      <c r="I38" s="10">
        <f t="shared" si="10"/>
        <v>0</v>
      </c>
      <c r="J38" s="10">
        <v>0</v>
      </c>
      <c r="K38" s="10">
        <v>0</v>
      </c>
      <c r="L38" s="10"/>
      <c r="M38" s="11">
        <f t="shared" si="11"/>
        <v>0</v>
      </c>
      <c r="N38" s="10">
        <v>0</v>
      </c>
      <c r="O38" s="10">
        <v>0</v>
      </c>
      <c r="P38" s="10">
        <v>0.28024</v>
      </c>
      <c r="Q38" s="10">
        <f t="shared" si="12"/>
        <v>0.28024</v>
      </c>
    </row>
    <row r="39" spans="1:17" s="17" customFormat="1" ht="12.75">
      <c r="A39" s="34" t="s">
        <v>73</v>
      </c>
      <c r="B39" s="10">
        <v>22.354448</v>
      </c>
      <c r="C39" s="10">
        <v>1.7003</v>
      </c>
      <c r="D39" s="10">
        <v>21.98525</v>
      </c>
      <c r="E39" s="11">
        <f t="shared" si="9"/>
        <v>46.039998</v>
      </c>
      <c r="F39" s="10">
        <v>1.20805</v>
      </c>
      <c r="G39" s="10">
        <v>1.01875</v>
      </c>
      <c r="H39" s="10">
        <v>2.151545</v>
      </c>
      <c r="I39" s="10">
        <f t="shared" si="10"/>
        <v>4.3783449999999995</v>
      </c>
      <c r="J39" s="10">
        <v>1.899748</v>
      </c>
      <c r="K39" s="10">
        <v>0.56405</v>
      </c>
      <c r="L39" s="10">
        <v>0.5026</v>
      </c>
      <c r="M39" s="11">
        <f t="shared" si="11"/>
        <v>2.9663980000000003</v>
      </c>
      <c r="N39" s="10">
        <v>0.94855</v>
      </c>
      <c r="O39" s="10">
        <v>0.3222</v>
      </c>
      <c r="P39" s="10">
        <v>0</v>
      </c>
      <c r="Q39" s="10">
        <f t="shared" si="12"/>
        <v>1.27075</v>
      </c>
    </row>
    <row r="40" spans="1:17" s="17" customFormat="1" ht="12.75">
      <c r="A40" s="34" t="s">
        <v>38</v>
      </c>
      <c r="B40" s="10">
        <v>757.9204718899997</v>
      </c>
      <c r="C40" s="10">
        <v>635.0373268600005</v>
      </c>
      <c r="D40" s="10">
        <v>557.6257851700008</v>
      </c>
      <c r="E40" s="11">
        <f t="shared" si="9"/>
        <v>1950.5835839200008</v>
      </c>
      <c r="F40" s="10">
        <v>554.62859082</v>
      </c>
      <c r="G40" s="10">
        <v>655.5402512800001</v>
      </c>
      <c r="H40" s="10">
        <v>523.983768660001</v>
      </c>
      <c r="I40" s="10">
        <f t="shared" si="10"/>
        <v>1734.1526107600012</v>
      </c>
      <c r="J40" s="10">
        <v>374.56148669000004</v>
      </c>
      <c r="K40" s="10">
        <v>733.6598652000014</v>
      </c>
      <c r="L40" s="10">
        <v>512.3959015</v>
      </c>
      <c r="M40" s="11">
        <f t="shared" si="11"/>
        <v>1620.6172533900015</v>
      </c>
      <c r="N40" s="10">
        <v>478.3188056799999</v>
      </c>
      <c r="O40" s="10">
        <v>964.3216363900002</v>
      </c>
      <c r="P40" s="10">
        <v>721.3487764700002</v>
      </c>
      <c r="Q40" s="10">
        <f t="shared" si="12"/>
        <v>2163.9892185400004</v>
      </c>
    </row>
    <row r="41" spans="1:17" s="17" customFormat="1" ht="12.75">
      <c r="A41" s="18" t="s">
        <v>36</v>
      </c>
      <c r="B41" s="19">
        <f aca="true" t="shared" si="13" ref="B41:Q41">SUM(B34:B40)</f>
        <v>6194.551636089999</v>
      </c>
      <c r="C41" s="19">
        <f t="shared" si="13"/>
        <v>6572.68667353</v>
      </c>
      <c r="D41" s="19">
        <f t="shared" si="13"/>
        <v>5264.913237850001</v>
      </c>
      <c r="E41" s="19">
        <f t="shared" si="13"/>
        <v>18032.15154747</v>
      </c>
      <c r="F41" s="19">
        <f t="shared" si="13"/>
        <v>7429.771771199999</v>
      </c>
      <c r="G41" s="19">
        <f t="shared" si="13"/>
        <v>3888.9850465800005</v>
      </c>
      <c r="H41" s="19">
        <f t="shared" si="13"/>
        <v>5072.449300200001</v>
      </c>
      <c r="I41" s="19">
        <f t="shared" si="13"/>
        <v>16391.20611798</v>
      </c>
      <c r="J41" s="19">
        <f t="shared" si="13"/>
        <v>6113.336487529999</v>
      </c>
      <c r="K41" s="19">
        <f t="shared" si="13"/>
        <v>4166.190588870001</v>
      </c>
      <c r="L41" s="19">
        <f>SUM(L34:L40)</f>
        <v>1688.57617325</v>
      </c>
      <c r="M41" s="19">
        <f>SUM(M34:M40)</f>
        <v>11968.103249650001</v>
      </c>
      <c r="N41" s="19">
        <f t="shared" si="13"/>
        <v>1983.0821612400002</v>
      </c>
      <c r="O41" s="19">
        <f>SUM(O34:O40)</f>
        <v>2474.0022448400005</v>
      </c>
      <c r="P41" s="19">
        <f>SUM(P34:P40)</f>
        <v>3158.43694829</v>
      </c>
      <c r="Q41" s="19">
        <f t="shared" si="13"/>
        <v>7615.521354369999</v>
      </c>
    </row>
    <row r="42" spans="1:17" s="17" customFormat="1" ht="18" customHeight="1">
      <c r="A42" s="2" t="s">
        <v>37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17" customFormat="1" ht="12.75">
      <c r="A43" s="34" t="s">
        <v>228</v>
      </c>
      <c r="B43" s="10">
        <v>0.391764</v>
      </c>
      <c r="C43" s="10">
        <v>0.164822</v>
      </c>
      <c r="D43" s="10">
        <v>0</v>
      </c>
      <c r="E43" s="11">
        <f aca="true" t="shared" si="14" ref="E43:E106">SUM(B43:D43)</f>
        <v>0.556586</v>
      </c>
      <c r="F43" s="10">
        <v>0.269642</v>
      </c>
      <c r="G43" s="10">
        <v>1.3475433</v>
      </c>
      <c r="H43" s="10">
        <v>0.3761</v>
      </c>
      <c r="I43" s="10">
        <f aca="true" t="shared" si="15" ref="I43:I106">SUM(F43:H43)</f>
        <v>1.9932853000000001</v>
      </c>
      <c r="J43" s="10">
        <v>1.75452</v>
      </c>
      <c r="K43" s="10">
        <v>0.008496</v>
      </c>
      <c r="L43" s="10">
        <v>0.049397</v>
      </c>
      <c r="M43" s="12">
        <f aca="true" t="shared" si="16" ref="M43:M106">SUM(J43:L43)</f>
        <v>1.812413</v>
      </c>
      <c r="N43" s="10">
        <v>0.220045</v>
      </c>
      <c r="O43" s="10">
        <v>6.289319</v>
      </c>
      <c r="P43" s="10">
        <v>1.67421714</v>
      </c>
      <c r="Q43" s="10">
        <f aca="true" t="shared" si="17" ref="Q43:Q106">SUM(N43:P43)</f>
        <v>8.18358114</v>
      </c>
    </row>
    <row r="44" spans="1:17" s="17" customFormat="1" ht="12.75">
      <c r="A44" s="34" t="s">
        <v>88</v>
      </c>
      <c r="B44" s="10">
        <v>53.451162180000004</v>
      </c>
      <c r="C44" s="10">
        <v>164.34892519</v>
      </c>
      <c r="D44" s="10">
        <v>168.98390827</v>
      </c>
      <c r="E44" s="11">
        <f t="shared" si="14"/>
        <v>386.78399564</v>
      </c>
      <c r="F44" s="10">
        <v>71.61331986</v>
      </c>
      <c r="G44" s="10">
        <v>34.695306900000006</v>
      </c>
      <c r="H44" s="10">
        <v>46.971040239999994</v>
      </c>
      <c r="I44" s="10">
        <f t="shared" si="15"/>
        <v>153.27966700000002</v>
      </c>
      <c r="J44" s="10">
        <v>100.49244234999999</v>
      </c>
      <c r="K44" s="10">
        <v>21.63273404</v>
      </c>
      <c r="L44" s="10">
        <v>53.10271256</v>
      </c>
      <c r="M44" s="12">
        <f t="shared" si="16"/>
        <v>175.22788895</v>
      </c>
      <c r="N44" s="10">
        <v>54.710688909999995</v>
      </c>
      <c r="O44" s="10">
        <v>78.06962053</v>
      </c>
      <c r="P44" s="10">
        <v>33.38910077</v>
      </c>
      <c r="Q44" s="10">
        <f t="shared" si="17"/>
        <v>166.16941021</v>
      </c>
    </row>
    <row r="45" spans="1:17" s="17" customFormat="1" ht="12.75">
      <c r="A45" s="34" t="s">
        <v>89</v>
      </c>
      <c r="B45" s="10">
        <v>0</v>
      </c>
      <c r="C45" s="10">
        <v>0.464761</v>
      </c>
      <c r="D45" s="10">
        <v>48.338219259999995</v>
      </c>
      <c r="E45" s="11">
        <f t="shared" si="14"/>
        <v>48.80298026</v>
      </c>
      <c r="F45" s="10">
        <v>0</v>
      </c>
      <c r="G45" s="10">
        <v>0</v>
      </c>
      <c r="H45" s="10">
        <v>0.2079</v>
      </c>
      <c r="I45" s="10">
        <f t="shared" si="15"/>
        <v>0.2079</v>
      </c>
      <c r="J45" s="10">
        <v>0</v>
      </c>
      <c r="K45" s="10">
        <v>1.408684</v>
      </c>
      <c r="L45" s="10">
        <v>0.27495010999999997</v>
      </c>
      <c r="M45" s="12">
        <f t="shared" si="16"/>
        <v>1.68363411</v>
      </c>
      <c r="N45" s="10">
        <v>0.616624</v>
      </c>
      <c r="O45" s="10">
        <v>0</v>
      </c>
      <c r="P45" s="10">
        <v>3.67554748</v>
      </c>
      <c r="Q45" s="10">
        <f t="shared" si="17"/>
        <v>4.29217148</v>
      </c>
    </row>
    <row r="46" spans="1:17" s="17" customFormat="1" ht="12.75">
      <c r="A46" s="34" t="s">
        <v>90</v>
      </c>
      <c r="B46" s="10">
        <v>1467.1810987300005</v>
      </c>
      <c r="C46" s="10">
        <v>854.45524311</v>
      </c>
      <c r="D46" s="10">
        <v>969.2646372099999</v>
      </c>
      <c r="E46" s="11">
        <f t="shared" si="14"/>
        <v>3290.9009790500004</v>
      </c>
      <c r="F46" s="10">
        <v>101.70166448</v>
      </c>
      <c r="G46" s="10">
        <v>1144.74264971</v>
      </c>
      <c r="H46" s="10">
        <v>840.31674295</v>
      </c>
      <c r="I46" s="10">
        <f t="shared" si="15"/>
        <v>2086.76105714</v>
      </c>
      <c r="J46" s="10">
        <v>961.2527496200003</v>
      </c>
      <c r="K46" s="10">
        <v>928.33053568</v>
      </c>
      <c r="L46" s="10">
        <v>76.66825309999999</v>
      </c>
      <c r="M46" s="12">
        <f t="shared" si="16"/>
        <v>1966.2515384</v>
      </c>
      <c r="N46" s="10">
        <v>101.48485700999998</v>
      </c>
      <c r="O46" s="10">
        <v>402.0196642</v>
      </c>
      <c r="P46" s="10">
        <v>232.25276324</v>
      </c>
      <c r="Q46" s="10">
        <f t="shared" si="17"/>
        <v>735.75728445</v>
      </c>
    </row>
    <row r="47" spans="1:17" s="17" customFormat="1" ht="12.75">
      <c r="A47" s="34" t="s">
        <v>91</v>
      </c>
      <c r="B47" s="10">
        <v>179.16471295</v>
      </c>
      <c r="C47" s="10">
        <v>365.85373282999996</v>
      </c>
      <c r="D47" s="10">
        <v>314.00703616999994</v>
      </c>
      <c r="E47" s="11">
        <f t="shared" si="14"/>
        <v>859.0254819499999</v>
      </c>
      <c r="F47" s="10">
        <v>366.37221807</v>
      </c>
      <c r="G47" s="10">
        <v>520.1346283099999</v>
      </c>
      <c r="H47" s="10">
        <v>346.39299729000004</v>
      </c>
      <c r="I47" s="10">
        <f t="shared" si="15"/>
        <v>1232.8998436699999</v>
      </c>
      <c r="J47" s="10">
        <v>416.14862657000003</v>
      </c>
      <c r="K47" s="10">
        <v>101.14098684</v>
      </c>
      <c r="L47" s="10">
        <v>534.25062258</v>
      </c>
      <c r="M47" s="12">
        <f t="shared" si="16"/>
        <v>1051.54023599</v>
      </c>
      <c r="N47" s="10">
        <v>461.70812272999996</v>
      </c>
      <c r="O47" s="10">
        <v>367.18128619</v>
      </c>
      <c r="P47" s="10">
        <v>401.23604629000005</v>
      </c>
      <c r="Q47" s="10">
        <f t="shared" si="17"/>
        <v>1230.12545521</v>
      </c>
    </row>
    <row r="48" spans="1:17" s="17" customFormat="1" ht="12.75">
      <c r="A48" s="34" t="s">
        <v>92</v>
      </c>
      <c r="B48" s="10">
        <v>272.24607229</v>
      </c>
      <c r="C48" s="10">
        <v>296.92572078999996</v>
      </c>
      <c r="D48" s="10">
        <v>195.95665171</v>
      </c>
      <c r="E48" s="11">
        <f t="shared" si="14"/>
        <v>765.1284447899999</v>
      </c>
      <c r="F48" s="10">
        <v>415.49323057000004</v>
      </c>
      <c r="G48" s="10">
        <v>437.55637573</v>
      </c>
      <c r="H48" s="10">
        <v>473.51549021</v>
      </c>
      <c r="I48" s="10">
        <f t="shared" si="15"/>
        <v>1326.56509651</v>
      </c>
      <c r="J48" s="10">
        <v>312.46762702</v>
      </c>
      <c r="K48" s="10">
        <v>53.55862433</v>
      </c>
      <c r="L48" s="10">
        <v>52.55809718</v>
      </c>
      <c r="M48" s="12">
        <f t="shared" si="16"/>
        <v>418.58434853</v>
      </c>
      <c r="N48" s="10">
        <v>279.72171075</v>
      </c>
      <c r="O48" s="10">
        <v>184.42498003</v>
      </c>
      <c r="P48" s="10">
        <v>201.41498248000002</v>
      </c>
      <c r="Q48" s="10">
        <f t="shared" si="17"/>
        <v>665.56167326</v>
      </c>
    </row>
    <row r="49" spans="1:17" s="17" customFormat="1" ht="12.75">
      <c r="A49" s="34" t="s">
        <v>93</v>
      </c>
      <c r="B49" s="10">
        <v>844.32862198</v>
      </c>
      <c r="C49" s="10">
        <v>723.31646217</v>
      </c>
      <c r="D49" s="10">
        <v>878.93638147</v>
      </c>
      <c r="E49" s="11">
        <f t="shared" si="14"/>
        <v>2446.58146562</v>
      </c>
      <c r="F49" s="10">
        <v>629.80959911</v>
      </c>
      <c r="G49" s="10">
        <v>764.48884893</v>
      </c>
      <c r="H49" s="10">
        <v>520.436676</v>
      </c>
      <c r="I49" s="10">
        <f t="shared" si="15"/>
        <v>1914.73512404</v>
      </c>
      <c r="J49" s="10">
        <v>642.43515378</v>
      </c>
      <c r="K49" s="10">
        <v>1161.92722641</v>
      </c>
      <c r="L49" s="10">
        <v>1054.04774165</v>
      </c>
      <c r="M49" s="12">
        <f t="shared" si="16"/>
        <v>2858.41012184</v>
      </c>
      <c r="N49" s="10">
        <v>391.76121978</v>
      </c>
      <c r="O49" s="10">
        <v>376.36176204</v>
      </c>
      <c r="P49" s="10">
        <v>777.33538048</v>
      </c>
      <c r="Q49" s="10">
        <f t="shared" si="17"/>
        <v>1545.4583622999999</v>
      </c>
    </row>
    <row r="50" spans="1:17" s="17" customFormat="1" ht="12.75">
      <c r="A50" s="34" t="s">
        <v>94</v>
      </c>
      <c r="B50" s="10">
        <v>346.28674335000005</v>
      </c>
      <c r="C50" s="10">
        <v>429.18899072000005</v>
      </c>
      <c r="D50" s="10">
        <v>336.40142582</v>
      </c>
      <c r="E50" s="11">
        <f t="shared" si="14"/>
        <v>1111.87715989</v>
      </c>
      <c r="F50" s="10">
        <v>269.25725885</v>
      </c>
      <c r="G50" s="10">
        <v>288.76136733</v>
      </c>
      <c r="H50" s="10">
        <v>780.5478450999999</v>
      </c>
      <c r="I50" s="10">
        <f t="shared" si="15"/>
        <v>1338.5664712799999</v>
      </c>
      <c r="J50" s="10">
        <v>254.51803440000003</v>
      </c>
      <c r="K50" s="10">
        <v>291.01325834999994</v>
      </c>
      <c r="L50" s="10">
        <v>180.61333931000001</v>
      </c>
      <c r="M50" s="12">
        <f t="shared" si="16"/>
        <v>726.1446320599999</v>
      </c>
      <c r="N50" s="10">
        <v>605.05337256</v>
      </c>
      <c r="O50" s="10">
        <v>278.99005371</v>
      </c>
      <c r="P50" s="10">
        <v>190.39524558999997</v>
      </c>
      <c r="Q50" s="10">
        <f t="shared" si="17"/>
        <v>1074.4386718599999</v>
      </c>
    </row>
    <row r="51" spans="1:17" s="17" customFormat="1" ht="12.75">
      <c r="A51" s="34" t="s">
        <v>95</v>
      </c>
      <c r="B51" s="10">
        <v>322.83956308000006</v>
      </c>
      <c r="C51" s="10">
        <v>343.52576996999994</v>
      </c>
      <c r="D51" s="10">
        <v>336.91034009</v>
      </c>
      <c r="E51" s="11">
        <f t="shared" si="14"/>
        <v>1003.27567314</v>
      </c>
      <c r="F51" s="10">
        <v>454.04715806999997</v>
      </c>
      <c r="G51" s="10">
        <v>440.58499978</v>
      </c>
      <c r="H51" s="10">
        <v>503.2306194100001</v>
      </c>
      <c r="I51" s="10">
        <f t="shared" si="15"/>
        <v>1397.86277726</v>
      </c>
      <c r="J51" s="10">
        <v>518.47378718</v>
      </c>
      <c r="K51" s="10">
        <v>564.92042578</v>
      </c>
      <c r="L51" s="10">
        <v>337.46144205</v>
      </c>
      <c r="M51" s="12">
        <f t="shared" si="16"/>
        <v>1420.85565501</v>
      </c>
      <c r="N51" s="10">
        <v>344.94143460999993</v>
      </c>
      <c r="O51" s="10">
        <v>216.66599325</v>
      </c>
      <c r="P51" s="10">
        <v>276.11619361</v>
      </c>
      <c r="Q51" s="10">
        <f t="shared" si="17"/>
        <v>837.7236214699999</v>
      </c>
    </row>
    <row r="52" spans="1:17" s="17" customFormat="1" ht="12.75">
      <c r="A52" s="34" t="s">
        <v>96</v>
      </c>
      <c r="B52" s="10">
        <v>612.70967249</v>
      </c>
      <c r="C52" s="10">
        <v>503.82285277999995</v>
      </c>
      <c r="D52" s="10">
        <v>933.84721863</v>
      </c>
      <c r="E52" s="11">
        <f t="shared" si="14"/>
        <v>2050.3797439</v>
      </c>
      <c r="F52" s="10">
        <v>976.1371859300001</v>
      </c>
      <c r="G52" s="10">
        <v>430.41979452</v>
      </c>
      <c r="H52" s="10">
        <v>759.56333368</v>
      </c>
      <c r="I52" s="10">
        <f t="shared" si="15"/>
        <v>2166.12031413</v>
      </c>
      <c r="J52" s="10">
        <v>782.0486438500002</v>
      </c>
      <c r="K52" s="10">
        <v>628.40295151</v>
      </c>
      <c r="L52" s="10">
        <v>1099.2501325599999</v>
      </c>
      <c r="M52" s="12">
        <f t="shared" si="16"/>
        <v>2509.70172792</v>
      </c>
      <c r="N52" s="10">
        <v>737.0226146400001</v>
      </c>
      <c r="O52" s="10">
        <v>630.00809711</v>
      </c>
      <c r="P52" s="10">
        <v>1091.30813209</v>
      </c>
      <c r="Q52" s="10">
        <f t="shared" si="17"/>
        <v>2458.33884384</v>
      </c>
    </row>
    <row r="53" spans="1:17" s="17" customFormat="1" ht="12.75">
      <c r="A53" s="34" t="s">
        <v>97</v>
      </c>
      <c r="B53" s="10">
        <v>56.12739149</v>
      </c>
      <c r="C53" s="10">
        <v>68.62416900000001</v>
      </c>
      <c r="D53" s="10">
        <v>96.81735015999999</v>
      </c>
      <c r="E53" s="11">
        <f t="shared" si="14"/>
        <v>221.56891065</v>
      </c>
      <c r="F53" s="10">
        <v>87.00266161000002</v>
      </c>
      <c r="G53" s="10">
        <v>96.62301713</v>
      </c>
      <c r="H53" s="10">
        <v>156.78175695</v>
      </c>
      <c r="I53" s="10">
        <f t="shared" si="15"/>
        <v>340.40743569</v>
      </c>
      <c r="J53" s="10">
        <v>187.2269586</v>
      </c>
      <c r="K53" s="10">
        <v>149.79620735000003</v>
      </c>
      <c r="L53" s="10">
        <v>55.3307636</v>
      </c>
      <c r="M53" s="12">
        <f t="shared" si="16"/>
        <v>392.35392955000003</v>
      </c>
      <c r="N53" s="10">
        <v>178.22583287</v>
      </c>
      <c r="O53" s="10">
        <v>135.15211111000002</v>
      </c>
      <c r="P53" s="10">
        <v>130.7484888</v>
      </c>
      <c r="Q53" s="10">
        <f t="shared" si="17"/>
        <v>444.1264327800001</v>
      </c>
    </row>
    <row r="54" spans="1:17" s="17" customFormat="1" ht="12.75">
      <c r="A54" s="34" t="s">
        <v>98</v>
      </c>
      <c r="B54" s="10">
        <v>3.268</v>
      </c>
      <c r="C54" s="10">
        <v>2.446142</v>
      </c>
      <c r="D54" s="10">
        <v>0</v>
      </c>
      <c r="E54" s="11">
        <f t="shared" si="14"/>
        <v>5.714142</v>
      </c>
      <c r="F54" s="10">
        <v>0</v>
      </c>
      <c r="G54" s="10">
        <v>0</v>
      </c>
      <c r="H54" s="10">
        <v>0</v>
      </c>
      <c r="I54" s="10">
        <f t="shared" si="15"/>
        <v>0</v>
      </c>
      <c r="J54" s="10">
        <v>0</v>
      </c>
      <c r="K54" s="10"/>
      <c r="L54" s="10">
        <v>0</v>
      </c>
      <c r="M54" s="12">
        <f t="shared" si="16"/>
        <v>0</v>
      </c>
      <c r="N54" s="10">
        <v>0</v>
      </c>
      <c r="O54" s="10">
        <v>0</v>
      </c>
      <c r="P54" s="10">
        <v>0.11394936</v>
      </c>
      <c r="Q54" s="10">
        <f t="shared" si="17"/>
        <v>0.11394936</v>
      </c>
    </row>
    <row r="55" spans="1:17" s="17" customFormat="1" ht="12.75">
      <c r="A55" s="34" t="s">
        <v>99</v>
      </c>
      <c r="B55" s="10">
        <v>50.90973</v>
      </c>
      <c r="C55" s="10">
        <v>24.379117559999997</v>
      </c>
      <c r="D55" s="10">
        <v>15.479926990000001</v>
      </c>
      <c r="E55" s="11">
        <f t="shared" si="14"/>
        <v>90.76877454999999</v>
      </c>
      <c r="F55" s="10">
        <v>29.11880955</v>
      </c>
      <c r="G55" s="10">
        <v>24.662868549999995</v>
      </c>
      <c r="H55" s="10">
        <v>52.51975448</v>
      </c>
      <c r="I55" s="10">
        <f t="shared" si="15"/>
        <v>106.30143258</v>
      </c>
      <c r="J55" s="10">
        <v>18.956843940000002</v>
      </c>
      <c r="K55" s="10">
        <v>65.67336574000001</v>
      </c>
      <c r="L55" s="10">
        <v>31.102858</v>
      </c>
      <c r="M55" s="12">
        <f t="shared" si="16"/>
        <v>115.73306768</v>
      </c>
      <c r="N55" s="10">
        <v>40.66312319</v>
      </c>
      <c r="O55" s="10">
        <v>63.58955587999999</v>
      </c>
      <c r="P55" s="10">
        <v>12.267098</v>
      </c>
      <c r="Q55" s="10">
        <f t="shared" si="17"/>
        <v>116.51977707</v>
      </c>
    </row>
    <row r="56" spans="1:17" s="17" customFormat="1" ht="12.75">
      <c r="A56" s="34" t="s">
        <v>100</v>
      </c>
      <c r="B56" s="10">
        <v>472.78369084</v>
      </c>
      <c r="C56" s="10">
        <v>391.66778038000007</v>
      </c>
      <c r="D56" s="10">
        <v>261.34784426</v>
      </c>
      <c r="E56" s="11">
        <f t="shared" si="14"/>
        <v>1125.7993154800001</v>
      </c>
      <c r="F56" s="10">
        <v>332.07829677</v>
      </c>
      <c r="G56" s="10">
        <v>133.77970173</v>
      </c>
      <c r="H56" s="10">
        <v>262.59042315999994</v>
      </c>
      <c r="I56" s="10">
        <f t="shared" si="15"/>
        <v>728.4484216599999</v>
      </c>
      <c r="J56" s="10">
        <v>558.8509171600001</v>
      </c>
      <c r="K56" s="10">
        <v>183.71090354</v>
      </c>
      <c r="L56" s="10">
        <v>224.96323395</v>
      </c>
      <c r="M56" s="12">
        <f t="shared" si="16"/>
        <v>967.5250546500001</v>
      </c>
      <c r="N56" s="10">
        <v>160.15823725</v>
      </c>
      <c r="O56" s="10">
        <v>151.80848243</v>
      </c>
      <c r="P56" s="10">
        <v>148.56771361999998</v>
      </c>
      <c r="Q56" s="10">
        <f t="shared" si="17"/>
        <v>460.53443329999993</v>
      </c>
    </row>
    <row r="57" spans="1:17" s="17" customFormat="1" ht="12.75">
      <c r="A57" s="34" t="s">
        <v>101</v>
      </c>
      <c r="B57" s="10">
        <v>551.15274422</v>
      </c>
      <c r="C57" s="10">
        <v>699.3055600900002</v>
      </c>
      <c r="D57" s="10">
        <v>1282.1006166599998</v>
      </c>
      <c r="E57" s="11">
        <f t="shared" si="14"/>
        <v>2532.55892097</v>
      </c>
      <c r="F57" s="10">
        <v>568.6301275799999</v>
      </c>
      <c r="G57" s="10">
        <v>371.7124554399999</v>
      </c>
      <c r="H57" s="10">
        <v>271.18505232</v>
      </c>
      <c r="I57" s="10">
        <f t="shared" si="15"/>
        <v>1211.52763534</v>
      </c>
      <c r="J57" s="10">
        <v>538.96933352</v>
      </c>
      <c r="K57" s="10">
        <v>603.81293269</v>
      </c>
      <c r="L57" s="10">
        <v>615.70065888</v>
      </c>
      <c r="M57" s="12">
        <f t="shared" si="16"/>
        <v>1758.48292509</v>
      </c>
      <c r="N57" s="10">
        <v>137.29916522</v>
      </c>
      <c r="O57" s="10">
        <v>194.0299715</v>
      </c>
      <c r="P57" s="10">
        <v>296.95584504000004</v>
      </c>
      <c r="Q57" s="10">
        <f t="shared" si="17"/>
        <v>628.2849817599999</v>
      </c>
    </row>
    <row r="58" spans="1:17" s="17" customFormat="1" ht="12.75">
      <c r="A58" s="34" t="s">
        <v>102</v>
      </c>
      <c r="B58" s="10">
        <v>14.43071113</v>
      </c>
      <c r="C58" s="10">
        <v>11.55143583</v>
      </c>
      <c r="D58" s="10">
        <v>1.126933</v>
      </c>
      <c r="E58" s="11">
        <f t="shared" si="14"/>
        <v>27.109079960000003</v>
      </c>
      <c r="F58" s="10">
        <v>1.380466</v>
      </c>
      <c r="G58" s="10">
        <v>156.16681575</v>
      </c>
      <c r="H58" s="10">
        <v>62.6583257</v>
      </c>
      <c r="I58" s="10">
        <f t="shared" si="15"/>
        <v>220.20560745000003</v>
      </c>
      <c r="J58" s="10">
        <v>1.594337</v>
      </c>
      <c r="K58" s="10">
        <v>203.78168448</v>
      </c>
      <c r="L58" s="10">
        <v>159.08123754000002</v>
      </c>
      <c r="M58" s="12">
        <f t="shared" si="16"/>
        <v>364.45725902000004</v>
      </c>
      <c r="N58" s="10">
        <v>43.71973905</v>
      </c>
      <c r="O58" s="10">
        <v>31.656231469999998</v>
      </c>
      <c r="P58" s="10">
        <v>37.68456331</v>
      </c>
      <c r="Q58" s="10">
        <f t="shared" si="17"/>
        <v>113.06053383</v>
      </c>
    </row>
    <row r="59" spans="1:17" s="17" customFormat="1" ht="12.75">
      <c r="A59" s="34" t="s">
        <v>103</v>
      </c>
      <c r="B59" s="10">
        <v>63.20779161</v>
      </c>
      <c r="C59" s="10">
        <v>60.590685210000004</v>
      </c>
      <c r="D59" s="10">
        <v>1.004644</v>
      </c>
      <c r="E59" s="11">
        <f t="shared" si="14"/>
        <v>124.80312082</v>
      </c>
      <c r="F59" s="10">
        <v>80.03572197</v>
      </c>
      <c r="G59" s="10">
        <v>45.19923426</v>
      </c>
      <c r="H59" s="10">
        <v>64.78834375</v>
      </c>
      <c r="I59" s="10">
        <f t="shared" si="15"/>
        <v>190.02329998</v>
      </c>
      <c r="J59" s="10">
        <v>38.53794402</v>
      </c>
      <c r="K59" s="10">
        <v>55.09282003</v>
      </c>
      <c r="L59" s="10">
        <v>44.898441</v>
      </c>
      <c r="M59" s="12">
        <f t="shared" si="16"/>
        <v>138.52920505</v>
      </c>
      <c r="N59" s="10">
        <v>68.27168495999999</v>
      </c>
      <c r="O59" s="10">
        <v>40.84159828</v>
      </c>
      <c r="P59" s="10">
        <v>28.565956</v>
      </c>
      <c r="Q59" s="10">
        <f t="shared" si="17"/>
        <v>137.67923924</v>
      </c>
    </row>
    <row r="60" spans="1:17" s="17" customFormat="1" ht="12.75">
      <c r="A60" s="34" t="s">
        <v>104</v>
      </c>
      <c r="B60" s="10">
        <v>396.89658302</v>
      </c>
      <c r="C60" s="10">
        <v>333.17660573</v>
      </c>
      <c r="D60" s="10">
        <v>473.19681690000004</v>
      </c>
      <c r="E60" s="11">
        <f t="shared" si="14"/>
        <v>1203.27000565</v>
      </c>
      <c r="F60" s="10">
        <v>406.29944712</v>
      </c>
      <c r="G60" s="10">
        <v>273.51010217</v>
      </c>
      <c r="H60" s="10">
        <v>244.38128006</v>
      </c>
      <c r="I60" s="10">
        <f t="shared" si="15"/>
        <v>924.19082935</v>
      </c>
      <c r="J60" s="10">
        <v>274.16966334</v>
      </c>
      <c r="K60" s="10">
        <v>214.98756306</v>
      </c>
      <c r="L60" s="10">
        <v>287.82762888999997</v>
      </c>
      <c r="M60" s="12">
        <f t="shared" si="16"/>
        <v>776.98485529</v>
      </c>
      <c r="N60" s="10">
        <v>406.27337400000005</v>
      </c>
      <c r="O60" s="10">
        <v>164.9596204</v>
      </c>
      <c r="P60" s="10">
        <v>395.96652367</v>
      </c>
      <c r="Q60" s="10">
        <f t="shared" si="17"/>
        <v>967.1995180700001</v>
      </c>
    </row>
    <row r="61" spans="1:17" s="17" customFormat="1" ht="12.75">
      <c r="A61" s="34" t="s">
        <v>105</v>
      </c>
      <c r="B61" s="10">
        <v>516.90969355</v>
      </c>
      <c r="C61" s="10">
        <v>527.4410759</v>
      </c>
      <c r="D61" s="10">
        <v>564.63171936</v>
      </c>
      <c r="E61" s="11">
        <f t="shared" si="14"/>
        <v>1608.98248881</v>
      </c>
      <c r="F61" s="10">
        <v>305.67867762000003</v>
      </c>
      <c r="G61" s="10">
        <v>495.47948255</v>
      </c>
      <c r="H61" s="10">
        <v>301.13459214</v>
      </c>
      <c r="I61" s="10">
        <f t="shared" si="15"/>
        <v>1102.29275231</v>
      </c>
      <c r="J61" s="10">
        <v>392.96805582999997</v>
      </c>
      <c r="K61" s="10">
        <v>320.09363337</v>
      </c>
      <c r="L61" s="10">
        <v>312.49111222000005</v>
      </c>
      <c r="M61" s="12">
        <f t="shared" si="16"/>
        <v>1025.5528014200002</v>
      </c>
      <c r="N61" s="10">
        <v>227.10311674</v>
      </c>
      <c r="O61" s="10">
        <v>299.81679169464127</v>
      </c>
      <c r="P61" s="10">
        <v>465.32292544</v>
      </c>
      <c r="Q61" s="10">
        <f t="shared" si="17"/>
        <v>992.2428338746413</v>
      </c>
    </row>
    <row r="62" spans="1:17" s="17" customFormat="1" ht="12.75">
      <c r="A62" s="34" t="s">
        <v>106</v>
      </c>
      <c r="B62" s="10">
        <v>115.27088242</v>
      </c>
      <c r="C62" s="10">
        <v>31.228292729999996</v>
      </c>
      <c r="D62" s="10">
        <v>38.810503129999994</v>
      </c>
      <c r="E62" s="11">
        <f t="shared" si="14"/>
        <v>185.30967828</v>
      </c>
      <c r="F62" s="10">
        <v>82.79941473999999</v>
      </c>
      <c r="G62" s="10">
        <v>78.72132955</v>
      </c>
      <c r="H62" s="10">
        <v>156.47626958</v>
      </c>
      <c r="I62" s="10">
        <f t="shared" si="15"/>
        <v>317.99701387</v>
      </c>
      <c r="J62" s="10">
        <v>46.874207379999994</v>
      </c>
      <c r="K62" s="41">
        <v>106.74735412000001</v>
      </c>
      <c r="L62" s="10">
        <v>53.29908679</v>
      </c>
      <c r="M62" s="12">
        <f t="shared" si="16"/>
        <v>206.92064829</v>
      </c>
      <c r="N62" s="10">
        <v>168.685271</v>
      </c>
      <c r="O62" s="10">
        <v>126.30286648</v>
      </c>
      <c r="P62" s="10">
        <v>43.97010717</v>
      </c>
      <c r="Q62" s="10">
        <f t="shared" si="17"/>
        <v>338.95824465</v>
      </c>
    </row>
    <row r="63" spans="1:17" s="17" customFormat="1" ht="12.75">
      <c r="A63" s="34" t="s">
        <v>107</v>
      </c>
      <c r="B63" s="10">
        <v>31.53022622</v>
      </c>
      <c r="C63" s="10">
        <v>160.84023592999998</v>
      </c>
      <c r="D63" s="10">
        <v>158.32808150000002</v>
      </c>
      <c r="E63" s="11">
        <f t="shared" si="14"/>
        <v>350.69854365000003</v>
      </c>
      <c r="F63" s="10">
        <v>131.89092772</v>
      </c>
      <c r="G63" s="10">
        <v>323.02251421000005</v>
      </c>
      <c r="H63" s="10">
        <v>131.86394532</v>
      </c>
      <c r="I63" s="10">
        <f t="shared" si="15"/>
        <v>586.7773872500001</v>
      </c>
      <c r="J63" s="10">
        <v>51.635019840000005</v>
      </c>
      <c r="K63" s="10">
        <v>64.64075759</v>
      </c>
      <c r="L63" s="10">
        <v>128.41049757</v>
      </c>
      <c r="M63" s="12">
        <f t="shared" si="16"/>
        <v>244.686275</v>
      </c>
      <c r="N63" s="10">
        <v>149.78499451</v>
      </c>
      <c r="O63" s="10">
        <v>36.309720139999996</v>
      </c>
      <c r="P63" s="10">
        <v>102.19670593</v>
      </c>
      <c r="Q63" s="10">
        <f t="shared" si="17"/>
        <v>288.29142057999996</v>
      </c>
    </row>
    <row r="64" spans="1:17" s="17" customFormat="1" ht="12.75">
      <c r="A64" s="34" t="s">
        <v>108</v>
      </c>
      <c r="B64" s="10">
        <v>28.000260559999997</v>
      </c>
      <c r="C64" s="10">
        <v>34.60928487</v>
      </c>
      <c r="D64" s="10">
        <v>107.44223478</v>
      </c>
      <c r="E64" s="11">
        <f t="shared" si="14"/>
        <v>170.05178021</v>
      </c>
      <c r="F64" s="10">
        <v>11.78361763</v>
      </c>
      <c r="G64" s="10">
        <v>6.625171</v>
      </c>
      <c r="H64" s="10">
        <v>30.738599</v>
      </c>
      <c r="I64" s="10">
        <f t="shared" si="15"/>
        <v>49.14738763</v>
      </c>
      <c r="J64" s="10">
        <v>6.72728707</v>
      </c>
      <c r="K64" s="10">
        <v>44.89038496</v>
      </c>
      <c r="L64" s="10">
        <v>10.697519830000001</v>
      </c>
      <c r="M64" s="12">
        <f t="shared" si="16"/>
        <v>62.31519186</v>
      </c>
      <c r="N64" s="10">
        <v>44.46295046</v>
      </c>
      <c r="O64" s="10">
        <v>0</v>
      </c>
      <c r="P64" s="10">
        <v>0</v>
      </c>
      <c r="Q64" s="10">
        <f t="shared" si="17"/>
        <v>44.46295046</v>
      </c>
    </row>
    <row r="65" spans="1:17" s="17" customFormat="1" ht="12.75">
      <c r="A65" s="34" t="s">
        <v>109</v>
      </c>
      <c r="B65" s="10">
        <v>251.11005901000001</v>
      </c>
      <c r="C65" s="10">
        <v>121.76893997</v>
      </c>
      <c r="D65" s="10">
        <v>127.80817731</v>
      </c>
      <c r="E65" s="11">
        <f t="shared" si="14"/>
        <v>500.68717629</v>
      </c>
      <c r="F65" s="10">
        <v>152.03515484</v>
      </c>
      <c r="G65" s="10">
        <v>67.69002914000001</v>
      </c>
      <c r="H65" s="10">
        <v>79.27703513000002</v>
      </c>
      <c r="I65" s="10">
        <f t="shared" si="15"/>
        <v>299.00221911</v>
      </c>
      <c r="J65" s="10">
        <v>323.68102818</v>
      </c>
      <c r="K65" s="10">
        <v>70.97337056</v>
      </c>
      <c r="L65" s="10">
        <v>98.29431268</v>
      </c>
      <c r="M65" s="12">
        <f t="shared" si="16"/>
        <v>492.94871142000005</v>
      </c>
      <c r="N65" s="10">
        <v>91.24211014</v>
      </c>
      <c r="O65" s="10">
        <v>59.37731506</v>
      </c>
      <c r="P65" s="10">
        <v>44.13928716</v>
      </c>
      <c r="Q65" s="10">
        <f t="shared" si="17"/>
        <v>194.75871236</v>
      </c>
    </row>
    <row r="66" spans="1:17" s="17" customFormat="1" ht="12.75">
      <c r="A66" s="34" t="s">
        <v>110</v>
      </c>
      <c r="B66" s="10">
        <v>138.91986549</v>
      </c>
      <c r="C66" s="10">
        <v>63.96450697000001</v>
      </c>
      <c r="D66" s="10">
        <v>65.56811267</v>
      </c>
      <c r="E66" s="11">
        <f t="shared" si="14"/>
        <v>268.45248513</v>
      </c>
      <c r="F66" s="10">
        <v>59.1562876</v>
      </c>
      <c r="G66" s="10">
        <v>39.541743419999996</v>
      </c>
      <c r="H66" s="10">
        <v>54.687453049999995</v>
      </c>
      <c r="I66" s="10">
        <f t="shared" si="15"/>
        <v>153.38548407</v>
      </c>
      <c r="J66" s="10">
        <v>109.45711624</v>
      </c>
      <c r="K66" s="10">
        <v>50.64134363</v>
      </c>
      <c r="L66" s="10">
        <v>64.53755876999999</v>
      </c>
      <c r="M66" s="12">
        <f t="shared" si="16"/>
        <v>224.63601863999997</v>
      </c>
      <c r="N66" s="10">
        <v>92.85174262</v>
      </c>
      <c r="O66" s="10">
        <v>493.22793017000004</v>
      </c>
      <c r="P66" s="10">
        <v>70.93179554000001</v>
      </c>
      <c r="Q66" s="10">
        <f t="shared" si="17"/>
        <v>657.0114683300001</v>
      </c>
    </row>
    <row r="67" spans="1:17" s="17" customFormat="1" ht="12.75">
      <c r="A67" s="34" t="s">
        <v>111</v>
      </c>
      <c r="B67" s="10">
        <v>19.483724</v>
      </c>
      <c r="C67" s="10">
        <v>18.579338</v>
      </c>
      <c r="D67" s="10">
        <v>0</v>
      </c>
      <c r="E67" s="11">
        <f t="shared" si="14"/>
        <v>38.063062</v>
      </c>
      <c r="F67" s="10">
        <v>36.69329532</v>
      </c>
      <c r="G67" s="10">
        <v>15.62536529</v>
      </c>
      <c r="H67" s="10">
        <v>0</v>
      </c>
      <c r="I67" s="10">
        <f t="shared" si="15"/>
        <v>52.318660609999995</v>
      </c>
      <c r="J67" s="10">
        <v>0</v>
      </c>
      <c r="K67" s="10">
        <v>0</v>
      </c>
      <c r="L67" s="10">
        <v>0</v>
      </c>
      <c r="M67" s="12">
        <f t="shared" si="16"/>
        <v>0</v>
      </c>
      <c r="N67" s="10"/>
      <c r="O67" s="10">
        <v>0</v>
      </c>
      <c r="P67" s="10">
        <v>0.23919732000000002</v>
      </c>
      <c r="Q67" s="10">
        <f t="shared" si="17"/>
        <v>0.23919732000000002</v>
      </c>
    </row>
    <row r="68" spans="1:17" s="17" customFormat="1" ht="12.75">
      <c r="A68" s="34" t="s">
        <v>112</v>
      </c>
      <c r="B68" s="10">
        <v>305.58053174</v>
      </c>
      <c r="C68" s="10">
        <v>113.50486868</v>
      </c>
      <c r="D68" s="10">
        <v>120.45878760000001</v>
      </c>
      <c r="E68" s="11">
        <f t="shared" si="14"/>
        <v>539.5441880200001</v>
      </c>
      <c r="F68" s="10">
        <v>167.70767682</v>
      </c>
      <c r="G68" s="10">
        <v>154.98889800999999</v>
      </c>
      <c r="H68" s="10">
        <v>229.76393249000003</v>
      </c>
      <c r="I68" s="10">
        <f t="shared" si="15"/>
        <v>552.46050732</v>
      </c>
      <c r="J68" s="10">
        <v>107.56491703</v>
      </c>
      <c r="K68" s="10">
        <v>91.5939465</v>
      </c>
      <c r="L68" s="10">
        <v>61.23921879</v>
      </c>
      <c r="M68" s="12">
        <f t="shared" si="16"/>
        <v>260.39808232</v>
      </c>
      <c r="N68" s="10">
        <v>82.10765638999999</v>
      </c>
      <c r="O68" s="10">
        <v>105.36641527</v>
      </c>
      <c r="P68" s="10">
        <v>187.72845501999998</v>
      </c>
      <c r="Q68" s="10">
        <f t="shared" si="17"/>
        <v>375.20252668</v>
      </c>
    </row>
    <row r="69" spans="1:17" s="17" customFormat="1" ht="12.75">
      <c r="A69" s="34" t="s">
        <v>113</v>
      </c>
      <c r="B69" s="10">
        <v>31.306271149999997</v>
      </c>
      <c r="C69" s="10">
        <v>90.21546135000001</v>
      </c>
      <c r="D69" s="10">
        <v>90.94713182000001</v>
      </c>
      <c r="E69" s="11">
        <f t="shared" si="14"/>
        <v>212.46886432000002</v>
      </c>
      <c r="F69" s="10">
        <v>35.26327103</v>
      </c>
      <c r="G69" s="10">
        <v>204.96867956</v>
      </c>
      <c r="H69" s="10">
        <v>120.32492131999999</v>
      </c>
      <c r="I69" s="10">
        <f t="shared" si="15"/>
        <v>360.55687191</v>
      </c>
      <c r="J69" s="10">
        <v>71.08184983</v>
      </c>
      <c r="K69" s="10">
        <v>99.95619846</v>
      </c>
      <c r="L69" s="10">
        <v>27.354963700000003</v>
      </c>
      <c r="M69" s="12">
        <f t="shared" si="16"/>
        <v>198.39301199000002</v>
      </c>
      <c r="N69" s="10">
        <v>75.57473912</v>
      </c>
      <c r="O69" s="10">
        <v>167.98945407</v>
      </c>
      <c r="P69" s="10">
        <v>47.1024175</v>
      </c>
      <c r="Q69" s="10">
        <f t="shared" si="17"/>
        <v>290.66661068999997</v>
      </c>
    </row>
    <row r="70" spans="1:17" s="17" customFormat="1" ht="12.75">
      <c r="A70" s="34" t="s">
        <v>114</v>
      </c>
      <c r="B70" s="10">
        <v>155.11090228999998</v>
      </c>
      <c r="C70" s="10">
        <v>457.4077768100001</v>
      </c>
      <c r="D70" s="10">
        <v>354.27655357</v>
      </c>
      <c r="E70" s="11">
        <f t="shared" si="14"/>
        <v>966.7952326700001</v>
      </c>
      <c r="F70" s="10">
        <v>370.03299605</v>
      </c>
      <c r="G70" s="10">
        <v>341.73373675</v>
      </c>
      <c r="H70" s="10">
        <v>375.2673109</v>
      </c>
      <c r="I70" s="10">
        <f t="shared" si="15"/>
        <v>1087.0340437</v>
      </c>
      <c r="J70" s="10">
        <v>500.79672281</v>
      </c>
      <c r="K70" s="10">
        <v>344.05534391000003</v>
      </c>
      <c r="L70" s="10">
        <v>318.97009787999997</v>
      </c>
      <c r="M70" s="12">
        <f t="shared" si="16"/>
        <v>1163.8221646</v>
      </c>
      <c r="N70" s="10">
        <v>391.34838755999994</v>
      </c>
      <c r="O70" s="10">
        <v>343.31434920000004</v>
      </c>
      <c r="P70" s="10">
        <v>303.54170105</v>
      </c>
      <c r="Q70" s="10">
        <f t="shared" si="17"/>
        <v>1038.20443781</v>
      </c>
    </row>
    <row r="71" spans="1:17" s="17" customFormat="1" ht="12.75">
      <c r="A71" s="34" t="s">
        <v>115</v>
      </c>
      <c r="B71" s="10">
        <v>74.52584882</v>
      </c>
      <c r="C71" s="10">
        <v>2.8404085099999996</v>
      </c>
      <c r="D71" s="10">
        <v>57.854017</v>
      </c>
      <c r="E71" s="11">
        <f t="shared" si="14"/>
        <v>135.22027433</v>
      </c>
      <c r="F71" s="10">
        <v>2.3181295499999997</v>
      </c>
      <c r="G71" s="10">
        <v>29.124271</v>
      </c>
      <c r="H71" s="10">
        <v>0.3635</v>
      </c>
      <c r="I71" s="10">
        <f t="shared" si="15"/>
        <v>31.805900549999997</v>
      </c>
      <c r="J71" s="10">
        <v>20.162093</v>
      </c>
      <c r="K71" s="10">
        <v>99.58070261</v>
      </c>
      <c r="L71" s="10">
        <v>102.82459889</v>
      </c>
      <c r="M71" s="12">
        <f t="shared" si="16"/>
        <v>222.5673945</v>
      </c>
      <c r="N71" s="10">
        <v>83.44177094</v>
      </c>
      <c r="O71" s="10">
        <v>110.13228312999999</v>
      </c>
      <c r="P71" s="10">
        <v>0.1091637</v>
      </c>
      <c r="Q71" s="10">
        <f t="shared" si="17"/>
        <v>193.68321777</v>
      </c>
    </row>
    <row r="72" spans="1:17" s="17" customFormat="1" ht="12.75">
      <c r="A72" s="34" t="s">
        <v>116</v>
      </c>
      <c r="B72" s="10">
        <v>23.942377</v>
      </c>
      <c r="C72" s="10">
        <v>34.582982</v>
      </c>
      <c r="D72" s="10">
        <v>15.140382</v>
      </c>
      <c r="E72" s="11">
        <f t="shared" si="14"/>
        <v>73.665741</v>
      </c>
      <c r="F72" s="10">
        <v>65.882942</v>
      </c>
      <c r="G72" s="10">
        <v>112.77837593000001</v>
      </c>
      <c r="H72" s="10">
        <v>80.197474</v>
      </c>
      <c r="I72" s="10">
        <f t="shared" si="15"/>
        <v>258.85879193</v>
      </c>
      <c r="J72" s="10">
        <v>40.96052297999999</v>
      </c>
      <c r="K72" s="10">
        <v>27.515674</v>
      </c>
      <c r="L72" s="10">
        <v>21.919314</v>
      </c>
      <c r="M72" s="12">
        <f t="shared" si="16"/>
        <v>90.39551098</v>
      </c>
      <c r="N72" s="10">
        <v>23.820904</v>
      </c>
      <c r="O72" s="10">
        <v>32.698703</v>
      </c>
      <c r="P72" s="10">
        <v>33.323684</v>
      </c>
      <c r="Q72" s="10">
        <f t="shared" si="17"/>
        <v>89.843291</v>
      </c>
    </row>
    <row r="73" spans="1:17" s="17" customFormat="1" ht="12.75">
      <c r="A73" s="34" t="s">
        <v>117</v>
      </c>
      <c r="B73" s="10">
        <v>156.42000151</v>
      </c>
      <c r="C73" s="10">
        <v>86.938408</v>
      </c>
      <c r="D73" s="10">
        <v>111.76548081</v>
      </c>
      <c r="E73" s="11">
        <f t="shared" si="14"/>
        <v>355.12389032</v>
      </c>
      <c r="F73" s="10">
        <v>67.41137343999999</v>
      </c>
      <c r="G73" s="10">
        <v>146.49043244</v>
      </c>
      <c r="H73" s="10">
        <v>197.89378672</v>
      </c>
      <c r="I73" s="10">
        <f t="shared" si="15"/>
        <v>411.79559259999996</v>
      </c>
      <c r="J73" s="10">
        <v>162.02645165</v>
      </c>
      <c r="K73" s="10">
        <v>107.57645125</v>
      </c>
      <c r="L73" s="10">
        <v>82.29329136</v>
      </c>
      <c r="M73" s="12">
        <f t="shared" si="16"/>
        <v>351.89619426</v>
      </c>
      <c r="N73" s="10">
        <v>168.77823841999998</v>
      </c>
      <c r="O73" s="10">
        <v>160.65861103</v>
      </c>
      <c r="P73" s="10">
        <v>115.28944072</v>
      </c>
      <c r="Q73" s="10">
        <f t="shared" si="17"/>
        <v>444.72629016999997</v>
      </c>
    </row>
    <row r="74" spans="1:17" s="17" customFormat="1" ht="12.75">
      <c r="A74" s="34" t="s">
        <v>118</v>
      </c>
      <c r="B74" s="10">
        <v>93.22942809</v>
      </c>
      <c r="C74" s="10">
        <v>41.29040433</v>
      </c>
      <c r="D74" s="10">
        <v>96.20320622</v>
      </c>
      <c r="E74" s="11">
        <f t="shared" si="14"/>
        <v>230.72303864</v>
      </c>
      <c r="F74" s="10">
        <v>80.4296916</v>
      </c>
      <c r="G74" s="10">
        <v>34.92116962000001</v>
      </c>
      <c r="H74" s="10">
        <v>56.93417693000001</v>
      </c>
      <c r="I74" s="10">
        <f t="shared" si="15"/>
        <v>172.28503815000002</v>
      </c>
      <c r="J74" s="10">
        <v>41.26564792999999</v>
      </c>
      <c r="K74" s="10">
        <v>29.53956205</v>
      </c>
      <c r="L74" s="10">
        <v>15.462678600000002</v>
      </c>
      <c r="M74" s="12">
        <f t="shared" si="16"/>
        <v>86.26788858</v>
      </c>
      <c r="N74" s="10">
        <v>17.932549920000003</v>
      </c>
      <c r="O74" s="10">
        <v>136.85544342000003</v>
      </c>
      <c r="P74" s="10">
        <v>27.50839157</v>
      </c>
      <c r="Q74" s="10">
        <f t="shared" si="17"/>
        <v>182.29638491000003</v>
      </c>
    </row>
    <row r="75" spans="1:17" s="17" customFormat="1" ht="12.75">
      <c r="A75" s="34" t="s">
        <v>119</v>
      </c>
      <c r="B75" s="10">
        <v>0</v>
      </c>
      <c r="C75" s="10">
        <v>19</v>
      </c>
      <c r="D75" s="10">
        <v>0.37777666</v>
      </c>
      <c r="E75" s="11">
        <f t="shared" si="14"/>
        <v>19.37777666</v>
      </c>
      <c r="F75" s="10">
        <v>0</v>
      </c>
      <c r="G75" s="10">
        <v>0.0714</v>
      </c>
      <c r="H75" s="10">
        <v>0</v>
      </c>
      <c r="I75" s="10">
        <f t="shared" si="15"/>
        <v>0.0714</v>
      </c>
      <c r="J75" s="10">
        <v>0</v>
      </c>
      <c r="K75" s="10">
        <v>0.0162</v>
      </c>
      <c r="L75" s="10">
        <v>0</v>
      </c>
      <c r="M75" s="12">
        <f t="shared" si="16"/>
        <v>0.0162</v>
      </c>
      <c r="N75" s="10">
        <v>0</v>
      </c>
      <c r="O75" s="10">
        <v>0</v>
      </c>
      <c r="P75" s="10">
        <v>1.7931146100000002</v>
      </c>
      <c r="Q75" s="10">
        <f t="shared" si="17"/>
        <v>1.7931146100000002</v>
      </c>
    </row>
    <row r="76" spans="1:17" s="17" customFormat="1" ht="12.75">
      <c r="A76" s="34" t="s">
        <v>120</v>
      </c>
      <c r="B76" s="10">
        <v>429.98239024</v>
      </c>
      <c r="C76" s="10">
        <v>494.51845801</v>
      </c>
      <c r="D76" s="10">
        <v>473.11584832000005</v>
      </c>
      <c r="E76" s="11">
        <f t="shared" si="14"/>
        <v>1397.61669657</v>
      </c>
      <c r="F76" s="10">
        <v>465.54104757</v>
      </c>
      <c r="G76" s="10">
        <v>2316.97552152</v>
      </c>
      <c r="H76" s="10">
        <v>232.22023797</v>
      </c>
      <c r="I76" s="10">
        <f t="shared" si="15"/>
        <v>3014.73680706</v>
      </c>
      <c r="J76" s="10">
        <v>376.86201945</v>
      </c>
      <c r="K76" s="10">
        <v>84.22360136</v>
      </c>
      <c r="L76" s="10">
        <v>254.64416187999998</v>
      </c>
      <c r="M76" s="12">
        <f t="shared" si="16"/>
        <v>715.72978269</v>
      </c>
      <c r="N76" s="10">
        <v>268.46625525</v>
      </c>
      <c r="O76" s="10">
        <v>127.55459227000001</v>
      </c>
      <c r="P76" s="10">
        <v>186.83634935999999</v>
      </c>
      <c r="Q76" s="10">
        <f t="shared" si="17"/>
        <v>582.85719688</v>
      </c>
    </row>
    <row r="77" spans="1:17" s="17" customFormat="1" ht="12.75">
      <c r="A77" s="34" t="s">
        <v>121</v>
      </c>
      <c r="B77" s="10">
        <v>0</v>
      </c>
      <c r="C77" s="10">
        <v>0.33</v>
      </c>
      <c r="D77" s="10">
        <v>0</v>
      </c>
      <c r="E77" s="11">
        <f t="shared" si="14"/>
        <v>0.33</v>
      </c>
      <c r="F77" s="10">
        <v>0</v>
      </c>
      <c r="G77" s="10">
        <v>22.3076152</v>
      </c>
      <c r="H77" s="10">
        <v>25.56573032</v>
      </c>
      <c r="I77" s="10">
        <f t="shared" si="15"/>
        <v>47.87334552</v>
      </c>
      <c r="J77" s="10">
        <v>47.9442434</v>
      </c>
      <c r="K77" s="10">
        <v>33.38359578</v>
      </c>
      <c r="L77" s="10">
        <v>54.98384706</v>
      </c>
      <c r="M77" s="12">
        <f t="shared" si="16"/>
        <v>136.31168624</v>
      </c>
      <c r="N77" s="10">
        <v>80.62565731999999</v>
      </c>
      <c r="O77" s="10">
        <v>0</v>
      </c>
      <c r="P77" s="10">
        <v>1.99735</v>
      </c>
      <c r="Q77" s="10">
        <f t="shared" si="17"/>
        <v>82.62300731999999</v>
      </c>
    </row>
    <row r="78" spans="1:17" s="17" customFormat="1" ht="12.75">
      <c r="A78" s="34" t="s">
        <v>122</v>
      </c>
      <c r="B78" s="10">
        <v>24.55809734</v>
      </c>
      <c r="C78" s="10">
        <v>118.20108203999999</v>
      </c>
      <c r="D78" s="10">
        <v>51.417846700000005</v>
      </c>
      <c r="E78" s="11">
        <f t="shared" si="14"/>
        <v>194.17702608</v>
      </c>
      <c r="F78" s="10">
        <v>85.84901023</v>
      </c>
      <c r="G78" s="10">
        <v>194.58763801</v>
      </c>
      <c r="H78" s="10">
        <v>129.56504856</v>
      </c>
      <c r="I78" s="10">
        <f t="shared" si="15"/>
        <v>410.0016968</v>
      </c>
      <c r="J78" s="10">
        <v>115.54167060999998</v>
      </c>
      <c r="K78" s="10">
        <v>28.15431625</v>
      </c>
      <c r="L78" s="10">
        <v>59.21843606</v>
      </c>
      <c r="M78" s="12">
        <f t="shared" si="16"/>
        <v>202.91442292</v>
      </c>
      <c r="N78" s="10">
        <v>64.73237196</v>
      </c>
      <c r="O78" s="10">
        <v>63.55016363</v>
      </c>
      <c r="P78" s="10">
        <v>45.488041519999996</v>
      </c>
      <c r="Q78" s="10">
        <f t="shared" si="17"/>
        <v>173.77057711</v>
      </c>
    </row>
    <row r="79" spans="1:17" s="17" customFormat="1" ht="12.75">
      <c r="A79" s="34" t="s">
        <v>123</v>
      </c>
      <c r="B79" s="10">
        <v>73.568097</v>
      </c>
      <c r="C79" s="10">
        <v>20.445329</v>
      </c>
      <c r="D79" s="10">
        <v>119.249748</v>
      </c>
      <c r="E79" s="11">
        <f t="shared" si="14"/>
        <v>213.263174</v>
      </c>
      <c r="F79" s="10">
        <v>127.35928347</v>
      </c>
      <c r="G79" s="10">
        <v>79.40171554999999</v>
      </c>
      <c r="H79" s="10">
        <v>16.09065936</v>
      </c>
      <c r="I79" s="10">
        <f t="shared" si="15"/>
        <v>222.85165837999998</v>
      </c>
      <c r="J79" s="10">
        <v>148.30425656</v>
      </c>
      <c r="K79" s="10">
        <v>119.24261546000001</v>
      </c>
      <c r="L79" s="10">
        <v>31.214405600000003</v>
      </c>
      <c r="M79" s="12">
        <f t="shared" si="16"/>
        <v>298.76127762000004</v>
      </c>
      <c r="N79" s="10">
        <v>164.0200127</v>
      </c>
      <c r="O79" s="10">
        <v>95.08970652</v>
      </c>
      <c r="P79" s="10">
        <v>75.54430859</v>
      </c>
      <c r="Q79" s="10">
        <f t="shared" si="17"/>
        <v>334.65402781</v>
      </c>
    </row>
    <row r="80" spans="1:17" s="17" customFormat="1" ht="12.75">
      <c r="A80" s="34" t="s">
        <v>124</v>
      </c>
      <c r="B80" s="10">
        <v>65.555293</v>
      </c>
      <c r="C80" s="10">
        <v>49.256333</v>
      </c>
      <c r="D80" s="10">
        <v>27.93863391</v>
      </c>
      <c r="E80" s="11">
        <f t="shared" si="14"/>
        <v>142.75025991</v>
      </c>
      <c r="F80" s="10">
        <v>0.146923</v>
      </c>
      <c r="G80" s="10">
        <v>1.228776</v>
      </c>
      <c r="H80" s="10">
        <v>0.80727544</v>
      </c>
      <c r="I80" s="10">
        <f t="shared" si="15"/>
        <v>2.1829744399999997</v>
      </c>
      <c r="J80" s="10">
        <v>9.263875</v>
      </c>
      <c r="K80" s="10">
        <v>34.80640882</v>
      </c>
      <c r="L80" s="10">
        <v>4.913636</v>
      </c>
      <c r="M80" s="12">
        <f t="shared" si="16"/>
        <v>48.98391982</v>
      </c>
      <c r="N80" s="10">
        <v>4.542117</v>
      </c>
      <c r="O80" s="10">
        <v>5.571831</v>
      </c>
      <c r="P80" s="10">
        <v>3.5984687400000004</v>
      </c>
      <c r="Q80" s="10">
        <f t="shared" si="17"/>
        <v>13.712416740000002</v>
      </c>
    </row>
    <row r="81" spans="1:17" s="17" customFormat="1" ht="12.75">
      <c r="A81" s="34" t="s">
        <v>125</v>
      </c>
      <c r="B81" s="10">
        <v>46.846001</v>
      </c>
      <c r="C81" s="10">
        <v>37.687123310000004</v>
      </c>
      <c r="D81" s="10">
        <v>28.52773624</v>
      </c>
      <c r="E81" s="11">
        <f t="shared" si="14"/>
        <v>113.06086055</v>
      </c>
      <c r="F81" s="10">
        <v>41.35550387000001</v>
      </c>
      <c r="G81" s="10">
        <v>31.22464774</v>
      </c>
      <c r="H81" s="10">
        <v>44.66212653</v>
      </c>
      <c r="I81" s="10">
        <f t="shared" si="15"/>
        <v>117.24227814</v>
      </c>
      <c r="J81" s="10">
        <v>115.66707047</v>
      </c>
      <c r="K81" s="10">
        <v>19.42839905</v>
      </c>
      <c r="L81" s="10">
        <v>20.90538802</v>
      </c>
      <c r="M81" s="12">
        <f t="shared" si="16"/>
        <v>156.00085754</v>
      </c>
      <c r="N81" s="10">
        <v>32.61929962</v>
      </c>
      <c r="O81" s="10">
        <v>73.59137287</v>
      </c>
      <c r="P81" s="10">
        <v>10.770347730000001</v>
      </c>
      <c r="Q81" s="10">
        <f t="shared" si="17"/>
        <v>116.98102022</v>
      </c>
    </row>
    <row r="82" spans="1:17" s="17" customFormat="1" ht="12.75">
      <c r="A82" s="34" t="s">
        <v>126</v>
      </c>
      <c r="B82" s="10">
        <v>1629.78306371</v>
      </c>
      <c r="C82" s="10">
        <v>1396.12584903</v>
      </c>
      <c r="D82" s="10">
        <v>1388.58958154</v>
      </c>
      <c r="E82" s="11">
        <f t="shared" si="14"/>
        <v>4414.49849428</v>
      </c>
      <c r="F82" s="10">
        <v>1134.7529510199995</v>
      </c>
      <c r="G82" s="10">
        <v>1107.66836336</v>
      </c>
      <c r="H82" s="10">
        <v>1113.64684387</v>
      </c>
      <c r="I82" s="10">
        <f t="shared" si="15"/>
        <v>3356.06815825</v>
      </c>
      <c r="J82" s="10">
        <v>1212.66349596</v>
      </c>
      <c r="K82" s="10">
        <v>1324.5308020900002</v>
      </c>
      <c r="L82" s="10">
        <v>1513.53286402</v>
      </c>
      <c r="M82" s="12">
        <f t="shared" si="16"/>
        <v>4050.7271620700003</v>
      </c>
      <c r="N82" s="10">
        <v>1142.2537869399998</v>
      </c>
      <c r="O82" s="10">
        <v>1262.1623373799998</v>
      </c>
      <c r="P82" s="10">
        <v>1810.30999744</v>
      </c>
      <c r="Q82" s="10">
        <f t="shared" si="17"/>
        <v>4214.72612176</v>
      </c>
    </row>
    <row r="83" spans="1:17" s="17" customFormat="1" ht="12.75">
      <c r="A83" s="34" t="s">
        <v>127</v>
      </c>
      <c r="B83" s="10">
        <v>2094.30916653</v>
      </c>
      <c r="C83" s="10">
        <v>2378.91968165</v>
      </c>
      <c r="D83" s="10">
        <v>2521.11998768</v>
      </c>
      <c r="E83" s="11">
        <f t="shared" si="14"/>
        <v>6994.34883586</v>
      </c>
      <c r="F83" s="10">
        <v>2714.26097976</v>
      </c>
      <c r="G83" s="10">
        <v>2180.1773956399998</v>
      </c>
      <c r="H83" s="10">
        <v>2399.67052632</v>
      </c>
      <c r="I83" s="10">
        <f t="shared" si="15"/>
        <v>7294.108901719999</v>
      </c>
      <c r="J83" s="10">
        <v>3207.15447995</v>
      </c>
      <c r="K83" s="10">
        <v>3343.5764003799995</v>
      </c>
      <c r="L83" s="10">
        <v>2130.1530528099997</v>
      </c>
      <c r="M83" s="12">
        <f t="shared" si="16"/>
        <v>8680.88393314</v>
      </c>
      <c r="N83" s="10">
        <v>2143.11745182</v>
      </c>
      <c r="O83" s="10">
        <v>1685.5870147899998</v>
      </c>
      <c r="P83" s="10">
        <v>2762.41348319</v>
      </c>
      <c r="Q83" s="10">
        <f t="shared" si="17"/>
        <v>6591.1179498</v>
      </c>
    </row>
    <row r="84" spans="1:17" s="17" customFormat="1" ht="12.75">
      <c r="A84" s="34" t="s">
        <v>128</v>
      </c>
      <c r="B84" s="10">
        <v>3603.60386225</v>
      </c>
      <c r="C84" s="10">
        <v>2939.9921878500004</v>
      </c>
      <c r="D84" s="10">
        <v>3612.6421019399995</v>
      </c>
      <c r="E84" s="11">
        <f t="shared" si="14"/>
        <v>10156.238152040001</v>
      </c>
      <c r="F84" s="10">
        <v>3000.7031173500004</v>
      </c>
      <c r="G84" s="10">
        <v>3837.5116187600006</v>
      </c>
      <c r="H84" s="10">
        <v>4246.658560860001</v>
      </c>
      <c r="I84" s="10">
        <f t="shared" si="15"/>
        <v>11084.873296970003</v>
      </c>
      <c r="J84" s="10">
        <v>3361.9584573999996</v>
      </c>
      <c r="K84" s="10">
        <v>3666.69278857</v>
      </c>
      <c r="L84" s="10">
        <v>3524.2080069799995</v>
      </c>
      <c r="M84" s="12">
        <f t="shared" si="16"/>
        <v>10552.859252949998</v>
      </c>
      <c r="N84" s="10">
        <v>2881.33065269</v>
      </c>
      <c r="O84" s="10">
        <v>2513.63363091</v>
      </c>
      <c r="P84" s="10">
        <v>2583.57366879</v>
      </c>
      <c r="Q84" s="10">
        <f t="shared" si="17"/>
        <v>7978.53795239</v>
      </c>
    </row>
    <row r="85" spans="1:17" s="17" customFormat="1" ht="12.75">
      <c r="A85" s="34" t="s">
        <v>129</v>
      </c>
      <c r="B85" s="10">
        <v>2405.4119214499997</v>
      </c>
      <c r="C85" s="10">
        <v>4253.9075838</v>
      </c>
      <c r="D85" s="10">
        <v>4044.3286071699995</v>
      </c>
      <c r="E85" s="11">
        <f t="shared" si="14"/>
        <v>10703.64811242</v>
      </c>
      <c r="F85" s="10">
        <v>3083.1293921</v>
      </c>
      <c r="G85" s="10">
        <v>4164.30738915</v>
      </c>
      <c r="H85" s="10">
        <v>2572.0100269399995</v>
      </c>
      <c r="I85" s="10">
        <f t="shared" si="15"/>
        <v>9819.44680819</v>
      </c>
      <c r="J85" s="10">
        <v>2853.6934683699997</v>
      </c>
      <c r="K85" s="10">
        <v>3029.40525313</v>
      </c>
      <c r="L85" s="10">
        <v>3497.89065027</v>
      </c>
      <c r="M85" s="12">
        <f t="shared" si="16"/>
        <v>9380.98937177</v>
      </c>
      <c r="N85" s="10">
        <v>2768.3526288</v>
      </c>
      <c r="O85" s="10">
        <v>2358.13918579</v>
      </c>
      <c r="P85" s="10">
        <v>1833.5152501199998</v>
      </c>
      <c r="Q85" s="10">
        <f t="shared" si="17"/>
        <v>6960.007064709999</v>
      </c>
    </row>
    <row r="86" spans="1:17" s="17" customFormat="1" ht="12.75">
      <c r="A86" s="34" t="s">
        <v>130</v>
      </c>
      <c r="B86" s="10">
        <v>539.4263093399999</v>
      </c>
      <c r="C86" s="10">
        <v>573.6108526999999</v>
      </c>
      <c r="D86" s="10">
        <v>806.63244474</v>
      </c>
      <c r="E86" s="11">
        <f t="shared" si="14"/>
        <v>1919.6696067799996</v>
      </c>
      <c r="F86" s="10">
        <v>578.29193851</v>
      </c>
      <c r="G86" s="10">
        <v>823.9816063900001</v>
      </c>
      <c r="H86" s="10">
        <v>530.7295308299999</v>
      </c>
      <c r="I86" s="10">
        <f t="shared" si="15"/>
        <v>1933.00307573</v>
      </c>
      <c r="J86" s="10">
        <v>1220.8180075999999</v>
      </c>
      <c r="K86" s="10">
        <v>464.65419942000005</v>
      </c>
      <c r="L86" s="10">
        <v>925.5692991400001</v>
      </c>
      <c r="M86" s="12">
        <f t="shared" si="16"/>
        <v>2611.04150616</v>
      </c>
      <c r="N86" s="10">
        <v>402.47681780999994</v>
      </c>
      <c r="O86" s="10">
        <v>1433.18728046</v>
      </c>
      <c r="P86" s="10">
        <v>500.91137291999996</v>
      </c>
      <c r="Q86" s="10">
        <f t="shared" si="17"/>
        <v>2336.57547119</v>
      </c>
    </row>
    <row r="87" spans="1:17" s="17" customFormat="1" ht="12.75">
      <c r="A87" s="34" t="s">
        <v>131</v>
      </c>
      <c r="B87" s="10">
        <v>5257.73317838</v>
      </c>
      <c r="C87" s="10">
        <v>4591.248125769999</v>
      </c>
      <c r="D87" s="10">
        <v>2639.9144235100002</v>
      </c>
      <c r="E87" s="11">
        <f t="shared" si="14"/>
        <v>12488.895727659998</v>
      </c>
      <c r="F87" s="10">
        <v>4292.15052127</v>
      </c>
      <c r="G87" s="10">
        <v>7134.95027122</v>
      </c>
      <c r="H87" s="10">
        <v>5473.2976013</v>
      </c>
      <c r="I87" s="10">
        <f t="shared" si="15"/>
        <v>16900.39839379</v>
      </c>
      <c r="J87" s="10">
        <v>6508.406429320001</v>
      </c>
      <c r="K87" s="10">
        <v>2719.6227243400003</v>
      </c>
      <c r="L87" s="10">
        <v>3038.50940685</v>
      </c>
      <c r="M87" s="12">
        <f t="shared" si="16"/>
        <v>12266.538560510002</v>
      </c>
      <c r="N87" s="10">
        <v>3084.01789828</v>
      </c>
      <c r="O87" s="10">
        <v>5121.047156540001</v>
      </c>
      <c r="P87" s="10">
        <v>3624.1991935499996</v>
      </c>
      <c r="Q87" s="10">
        <f t="shared" si="17"/>
        <v>11829.26424837</v>
      </c>
    </row>
    <row r="88" spans="1:17" s="17" customFormat="1" ht="12.75">
      <c r="A88" s="34" t="s">
        <v>132</v>
      </c>
      <c r="B88" s="10">
        <v>365.20837245999996</v>
      </c>
      <c r="C88" s="10">
        <v>1125.9517292799999</v>
      </c>
      <c r="D88" s="10">
        <v>2174.2669998</v>
      </c>
      <c r="E88" s="11">
        <f t="shared" si="14"/>
        <v>3665.42710154</v>
      </c>
      <c r="F88" s="10">
        <v>2701.51935365</v>
      </c>
      <c r="G88" s="10">
        <v>369.94552689</v>
      </c>
      <c r="H88" s="10">
        <v>756.77415147</v>
      </c>
      <c r="I88" s="10">
        <f t="shared" si="15"/>
        <v>3828.2390320100003</v>
      </c>
      <c r="J88" s="10">
        <v>1745.14601262</v>
      </c>
      <c r="K88" s="10">
        <v>1062.4991925900001</v>
      </c>
      <c r="L88" s="10">
        <v>862.91817447</v>
      </c>
      <c r="M88" s="12">
        <f t="shared" si="16"/>
        <v>3670.5633796800003</v>
      </c>
      <c r="N88" s="10">
        <v>1418.2968787700001</v>
      </c>
      <c r="O88" s="10">
        <v>550.14155105</v>
      </c>
      <c r="P88" s="10">
        <v>527.82320696</v>
      </c>
      <c r="Q88" s="10">
        <f t="shared" si="17"/>
        <v>2496.26163678</v>
      </c>
    </row>
    <row r="89" spans="1:17" s="17" customFormat="1" ht="12.75">
      <c r="A89" s="34" t="s">
        <v>133</v>
      </c>
      <c r="B89" s="10">
        <v>3291.52895875</v>
      </c>
      <c r="C89" s="10">
        <v>2738.2623910499997</v>
      </c>
      <c r="D89" s="10">
        <v>5032.4332627799995</v>
      </c>
      <c r="E89" s="11">
        <f t="shared" si="14"/>
        <v>11062.22461258</v>
      </c>
      <c r="F89" s="10">
        <v>5628.74471748</v>
      </c>
      <c r="G89" s="10">
        <v>2266.2415225500004</v>
      </c>
      <c r="H89" s="10">
        <v>4985.607293529999</v>
      </c>
      <c r="I89" s="10">
        <f t="shared" si="15"/>
        <v>12880.59353356</v>
      </c>
      <c r="J89" s="10">
        <v>2637.33219033</v>
      </c>
      <c r="K89" s="10">
        <v>4098.93744939</v>
      </c>
      <c r="L89" s="10">
        <v>3672.8937993500003</v>
      </c>
      <c r="M89" s="12">
        <f t="shared" si="16"/>
        <v>10409.16343907</v>
      </c>
      <c r="N89" s="10">
        <v>2593.0515359399997</v>
      </c>
      <c r="O89" s="10">
        <v>3362.1847109299997</v>
      </c>
      <c r="P89" s="10">
        <v>2379.89396796</v>
      </c>
      <c r="Q89" s="10">
        <f t="shared" si="17"/>
        <v>8335.130214829998</v>
      </c>
    </row>
    <row r="90" spans="1:17" ht="12.75">
      <c r="A90" s="34" t="s">
        <v>134</v>
      </c>
      <c r="B90" s="10">
        <v>574.9876445</v>
      </c>
      <c r="C90" s="10">
        <v>663.85854011</v>
      </c>
      <c r="D90" s="10">
        <v>265.96957354</v>
      </c>
      <c r="E90" s="11">
        <f t="shared" si="14"/>
        <v>1504.81575815</v>
      </c>
      <c r="F90" s="42">
        <v>289.71432952</v>
      </c>
      <c r="G90" s="42">
        <v>312.61236614</v>
      </c>
      <c r="H90" s="42">
        <v>239.44899658999998</v>
      </c>
      <c r="I90" s="10">
        <f t="shared" si="15"/>
        <v>841.77569225</v>
      </c>
      <c r="J90" s="42">
        <v>285.52889786000003</v>
      </c>
      <c r="K90" s="42">
        <v>370.11116503999995</v>
      </c>
      <c r="L90" s="42">
        <v>233.55871859000004</v>
      </c>
      <c r="M90" s="12">
        <f t="shared" si="16"/>
        <v>889.19878149</v>
      </c>
      <c r="N90" s="42">
        <v>515.99533682</v>
      </c>
      <c r="O90" s="42">
        <v>352.26100829</v>
      </c>
      <c r="P90" s="42">
        <v>482.60959144000003</v>
      </c>
      <c r="Q90" s="10">
        <f t="shared" si="17"/>
        <v>1350.86593655</v>
      </c>
    </row>
    <row r="91" spans="1:17" ht="12.75">
      <c r="A91" s="34" t="s">
        <v>135</v>
      </c>
      <c r="B91" s="10">
        <v>1276.70235035</v>
      </c>
      <c r="C91" s="10">
        <v>1154.0620019</v>
      </c>
      <c r="D91" s="10">
        <v>1185.86807184</v>
      </c>
      <c r="E91" s="11">
        <f t="shared" si="14"/>
        <v>3616.6324240900003</v>
      </c>
      <c r="F91" s="42">
        <v>1550.1925366699998</v>
      </c>
      <c r="G91" s="42">
        <v>1215.7567447699998</v>
      </c>
      <c r="H91" s="42">
        <v>1453.4988701900002</v>
      </c>
      <c r="I91" s="10">
        <f t="shared" si="15"/>
        <v>4219.44815163</v>
      </c>
      <c r="J91" s="42">
        <v>2128.5774790699998</v>
      </c>
      <c r="K91" s="42">
        <v>1580.5462958899998</v>
      </c>
      <c r="L91" s="42">
        <v>1246.40137142</v>
      </c>
      <c r="M91" s="12">
        <f t="shared" si="16"/>
        <v>4955.52514638</v>
      </c>
      <c r="N91" s="42">
        <v>1128.54527388</v>
      </c>
      <c r="O91" s="42">
        <v>1382.15980719</v>
      </c>
      <c r="P91" s="42">
        <v>1806.07120193</v>
      </c>
      <c r="Q91" s="10">
        <f t="shared" si="17"/>
        <v>4316.776283</v>
      </c>
    </row>
    <row r="92" spans="1:17" ht="12.75">
      <c r="A92" s="34" t="s">
        <v>136</v>
      </c>
      <c r="B92" s="10">
        <v>802.059910184</v>
      </c>
      <c r="C92" s="10">
        <v>830.4123010600001</v>
      </c>
      <c r="D92" s="10">
        <v>1007.2962436800001</v>
      </c>
      <c r="E92" s="11">
        <f t="shared" si="14"/>
        <v>2639.7684549240003</v>
      </c>
      <c r="F92" s="42">
        <v>1027.2479580499999</v>
      </c>
      <c r="G92" s="42">
        <v>991.6071132500001</v>
      </c>
      <c r="H92" s="42">
        <v>1030.17319462</v>
      </c>
      <c r="I92" s="10">
        <f t="shared" si="15"/>
        <v>3049.02826592</v>
      </c>
      <c r="J92" s="42">
        <v>1036.0319654500001</v>
      </c>
      <c r="K92" s="42">
        <v>1007.0163129999999</v>
      </c>
      <c r="L92" s="42">
        <v>583.58777013</v>
      </c>
      <c r="M92" s="12">
        <f t="shared" si="16"/>
        <v>2626.63604858</v>
      </c>
      <c r="N92" s="42">
        <v>851.8588247299999</v>
      </c>
      <c r="O92" s="42">
        <v>907.0508833700002</v>
      </c>
      <c r="P92" s="42">
        <v>1162.16345525</v>
      </c>
      <c r="Q92" s="10">
        <f t="shared" si="17"/>
        <v>2921.07316335</v>
      </c>
    </row>
    <row r="93" spans="1:17" ht="12.75">
      <c r="A93" s="34" t="s">
        <v>137</v>
      </c>
      <c r="B93" s="10">
        <v>431.29034106000006</v>
      </c>
      <c r="C93" s="10">
        <v>460.18262400000003</v>
      </c>
      <c r="D93" s="10">
        <v>489.47427293</v>
      </c>
      <c r="E93" s="11">
        <f t="shared" si="14"/>
        <v>1380.94723799</v>
      </c>
      <c r="F93" s="42">
        <v>444.18913628999996</v>
      </c>
      <c r="G93" s="42">
        <v>364.94538133</v>
      </c>
      <c r="H93" s="42">
        <v>454.25871027999995</v>
      </c>
      <c r="I93" s="10">
        <f t="shared" si="15"/>
        <v>1263.3932279</v>
      </c>
      <c r="J93" s="42">
        <v>420.90088828</v>
      </c>
      <c r="K93" s="42">
        <v>351.46814866000005</v>
      </c>
      <c r="L93" s="42">
        <v>324.62479147999994</v>
      </c>
      <c r="M93" s="12">
        <f t="shared" si="16"/>
        <v>1096.99382842</v>
      </c>
      <c r="N93" s="42">
        <v>517.67193819</v>
      </c>
      <c r="O93" s="42">
        <v>389.10157546000005</v>
      </c>
      <c r="P93" s="42">
        <v>342.51978247999995</v>
      </c>
      <c r="Q93" s="10">
        <f t="shared" si="17"/>
        <v>1249.29329613</v>
      </c>
    </row>
    <row r="94" spans="1:17" ht="12.75">
      <c r="A94" s="34" t="s">
        <v>138</v>
      </c>
      <c r="B94" s="10">
        <v>3957.02398271</v>
      </c>
      <c r="C94" s="10">
        <v>1284.68966254</v>
      </c>
      <c r="D94" s="10">
        <v>1681.84171763</v>
      </c>
      <c r="E94" s="11">
        <f t="shared" si="14"/>
        <v>6923.55536288</v>
      </c>
      <c r="F94" s="42">
        <v>1428.6836130000002</v>
      </c>
      <c r="G94" s="42">
        <v>1471.97624511</v>
      </c>
      <c r="H94" s="42">
        <v>1027.7422272200001</v>
      </c>
      <c r="I94" s="10">
        <f t="shared" si="15"/>
        <v>3928.4020853300003</v>
      </c>
      <c r="J94" s="42">
        <v>1766.29279576</v>
      </c>
      <c r="K94" s="42">
        <v>1248.8591296499999</v>
      </c>
      <c r="L94" s="42">
        <v>1442.2295437200003</v>
      </c>
      <c r="M94" s="12">
        <f t="shared" si="16"/>
        <v>4457.38146913</v>
      </c>
      <c r="N94" s="42">
        <v>1099.13175673</v>
      </c>
      <c r="O94" s="42">
        <v>675.0644790499999</v>
      </c>
      <c r="P94" s="42">
        <v>717.00728908</v>
      </c>
      <c r="Q94" s="10">
        <f t="shared" si="17"/>
        <v>2491.2035248599996</v>
      </c>
    </row>
    <row r="95" spans="1:17" s="17" customFormat="1" ht="12.75">
      <c r="A95" s="34" t="s">
        <v>139</v>
      </c>
      <c r="B95" s="10">
        <v>168.7866908</v>
      </c>
      <c r="C95" s="10">
        <v>410.02798921000004</v>
      </c>
      <c r="D95" s="10">
        <v>391.81472014999997</v>
      </c>
      <c r="E95" s="11">
        <f t="shared" si="14"/>
        <v>970.62940016</v>
      </c>
      <c r="F95" s="10">
        <v>393.47407761</v>
      </c>
      <c r="G95" s="10">
        <v>332.97693001</v>
      </c>
      <c r="H95" s="10">
        <v>397.14528926</v>
      </c>
      <c r="I95" s="10">
        <f t="shared" si="15"/>
        <v>1123.59629688</v>
      </c>
      <c r="J95" s="10">
        <v>268.21445356</v>
      </c>
      <c r="K95" s="10">
        <v>286.79826747</v>
      </c>
      <c r="L95" s="10">
        <v>416.61390251</v>
      </c>
      <c r="M95" s="12">
        <f t="shared" si="16"/>
        <v>971.62662354</v>
      </c>
      <c r="N95" s="10">
        <v>386.73361748</v>
      </c>
      <c r="O95" s="10">
        <v>550.36829288</v>
      </c>
      <c r="P95" s="10">
        <v>429.87656107</v>
      </c>
      <c r="Q95" s="10">
        <f t="shared" si="17"/>
        <v>1366.97847143</v>
      </c>
    </row>
    <row r="96" spans="1:17" s="17" customFormat="1" ht="12.75">
      <c r="A96" s="34" t="s">
        <v>140</v>
      </c>
      <c r="B96" s="10">
        <v>618.62268249</v>
      </c>
      <c r="C96" s="10">
        <v>850.5868673899998</v>
      </c>
      <c r="D96" s="10">
        <v>861.6307464899999</v>
      </c>
      <c r="E96" s="11">
        <f t="shared" si="14"/>
        <v>2330.84029637</v>
      </c>
      <c r="F96" s="10">
        <v>1018.70610576</v>
      </c>
      <c r="G96" s="10">
        <v>898.8884647699999</v>
      </c>
      <c r="H96" s="10">
        <v>1014.2111231299999</v>
      </c>
      <c r="I96" s="10">
        <f t="shared" si="15"/>
        <v>2931.80569366</v>
      </c>
      <c r="J96" s="10">
        <v>979.16775785</v>
      </c>
      <c r="K96" s="10">
        <v>746.60124984</v>
      </c>
      <c r="L96" s="10">
        <v>964.5187011</v>
      </c>
      <c r="M96" s="12">
        <f t="shared" si="16"/>
        <v>2690.28770879</v>
      </c>
      <c r="N96" s="10">
        <v>1105.73912308</v>
      </c>
      <c r="O96" s="10">
        <v>957.9388599100001</v>
      </c>
      <c r="P96" s="10">
        <v>769.33347445</v>
      </c>
      <c r="Q96" s="10">
        <f t="shared" si="17"/>
        <v>2833.0114574400004</v>
      </c>
    </row>
    <row r="97" spans="1:17" s="17" customFormat="1" ht="12.75">
      <c r="A97" s="34" t="s">
        <v>141</v>
      </c>
      <c r="B97" s="10">
        <v>14.46851324</v>
      </c>
      <c r="C97" s="10">
        <v>94.89389</v>
      </c>
      <c r="D97" s="10">
        <v>52.08236146</v>
      </c>
      <c r="E97" s="11">
        <f t="shared" si="14"/>
        <v>161.4447647</v>
      </c>
      <c r="F97" s="10">
        <v>68.05868564000001</v>
      </c>
      <c r="G97" s="10">
        <v>45.31188847</v>
      </c>
      <c r="H97" s="10">
        <v>32.76017671</v>
      </c>
      <c r="I97" s="10">
        <f t="shared" si="15"/>
        <v>146.13075082</v>
      </c>
      <c r="J97" s="10">
        <v>502.41186903000005</v>
      </c>
      <c r="K97" s="10">
        <v>17.87434522</v>
      </c>
      <c r="L97" s="10">
        <v>101.51233346000001</v>
      </c>
      <c r="M97" s="12">
        <f t="shared" si="16"/>
        <v>621.7985477100001</v>
      </c>
      <c r="N97" s="10">
        <v>59.187889129999995</v>
      </c>
      <c r="O97" s="10">
        <v>27.039931950000003</v>
      </c>
      <c r="P97" s="10">
        <v>127.04186102999999</v>
      </c>
      <c r="Q97" s="10">
        <f t="shared" si="17"/>
        <v>213.26968211</v>
      </c>
    </row>
    <row r="98" spans="1:17" s="17" customFormat="1" ht="12.75">
      <c r="A98" s="34" t="s">
        <v>142</v>
      </c>
      <c r="B98" s="10">
        <v>34.40651132</v>
      </c>
      <c r="C98" s="10">
        <v>6.435259439999999</v>
      </c>
      <c r="D98" s="10">
        <v>9.43269322</v>
      </c>
      <c r="E98" s="11">
        <f t="shared" si="14"/>
        <v>50.27446398000001</v>
      </c>
      <c r="F98" s="10">
        <v>21.95418573</v>
      </c>
      <c r="G98" s="10">
        <v>10.6457017</v>
      </c>
      <c r="H98" s="10">
        <v>44.77602862</v>
      </c>
      <c r="I98" s="10">
        <f t="shared" si="15"/>
        <v>77.37591605</v>
      </c>
      <c r="J98" s="10">
        <v>19.86113751</v>
      </c>
      <c r="K98" s="10">
        <v>8.282467630000001</v>
      </c>
      <c r="L98" s="10">
        <v>18.727245009999997</v>
      </c>
      <c r="M98" s="12">
        <f t="shared" si="16"/>
        <v>46.870850149999995</v>
      </c>
      <c r="N98" s="10">
        <v>32.24083668</v>
      </c>
      <c r="O98" s="10">
        <v>3.9471702000000004</v>
      </c>
      <c r="P98" s="10">
        <v>20.61885941</v>
      </c>
      <c r="Q98" s="10">
        <f t="shared" si="17"/>
        <v>56.80686629</v>
      </c>
    </row>
    <row r="99" spans="1:17" s="17" customFormat="1" ht="12.75">
      <c r="A99" s="34" t="s">
        <v>143</v>
      </c>
      <c r="B99" s="10">
        <v>35.35390615</v>
      </c>
      <c r="C99" s="10">
        <v>13.64406244</v>
      </c>
      <c r="D99" s="10">
        <v>9.885264289999999</v>
      </c>
      <c r="E99" s="11">
        <f t="shared" si="14"/>
        <v>58.883232879999994</v>
      </c>
      <c r="F99" s="10">
        <v>4.56812934</v>
      </c>
      <c r="G99" s="10">
        <v>3.17875265</v>
      </c>
      <c r="H99" s="10">
        <v>6.858968</v>
      </c>
      <c r="I99" s="10">
        <f t="shared" si="15"/>
        <v>14.60584999</v>
      </c>
      <c r="J99" s="10">
        <v>12.241688980000001</v>
      </c>
      <c r="K99" s="10">
        <v>11.565873190000001</v>
      </c>
      <c r="L99" s="10">
        <v>8.460221879999999</v>
      </c>
      <c r="M99" s="12">
        <f t="shared" si="16"/>
        <v>32.26778405</v>
      </c>
      <c r="N99" s="10">
        <v>1.65879019</v>
      </c>
      <c r="O99" s="10">
        <v>6.48456404</v>
      </c>
      <c r="P99" s="10">
        <v>1.2152650900000002</v>
      </c>
      <c r="Q99" s="10">
        <f t="shared" si="17"/>
        <v>9.35861932</v>
      </c>
    </row>
    <row r="100" spans="1:17" s="17" customFormat="1" ht="12.75">
      <c r="A100" s="34" t="s">
        <v>144</v>
      </c>
      <c r="B100" s="10">
        <v>2</v>
      </c>
      <c r="C100" s="10"/>
      <c r="D100" s="10">
        <v>11.58362699</v>
      </c>
      <c r="E100" s="11">
        <f t="shared" si="14"/>
        <v>13.58362699</v>
      </c>
      <c r="F100" s="10">
        <v>0</v>
      </c>
      <c r="G100" s="10">
        <v>0</v>
      </c>
      <c r="H100" s="10">
        <v>0</v>
      </c>
      <c r="I100" s="10">
        <f t="shared" si="15"/>
        <v>0</v>
      </c>
      <c r="J100" s="10"/>
      <c r="K100" s="10"/>
      <c r="L100" s="10"/>
      <c r="M100" s="12">
        <f t="shared" si="16"/>
        <v>0</v>
      </c>
      <c r="N100" s="10">
        <v>0</v>
      </c>
      <c r="O100" s="10">
        <v>20</v>
      </c>
      <c r="P100" s="10">
        <v>0</v>
      </c>
      <c r="Q100" s="10">
        <f t="shared" si="17"/>
        <v>20</v>
      </c>
    </row>
    <row r="101" spans="1:17" s="17" customFormat="1" ht="12.75">
      <c r="A101" s="34" t="s">
        <v>145</v>
      </c>
      <c r="B101" s="10">
        <v>28.33340105</v>
      </c>
      <c r="C101" s="10">
        <v>37.70739026</v>
      </c>
      <c r="D101" s="10">
        <v>18.991029830000002</v>
      </c>
      <c r="E101" s="11">
        <f t="shared" si="14"/>
        <v>85.03182114</v>
      </c>
      <c r="F101" s="10">
        <v>5.0559781</v>
      </c>
      <c r="G101" s="10">
        <v>10.31024209</v>
      </c>
      <c r="H101" s="10">
        <v>29.28856897</v>
      </c>
      <c r="I101" s="10">
        <f t="shared" si="15"/>
        <v>44.65478916</v>
      </c>
      <c r="J101" s="10">
        <v>23.764568309999998</v>
      </c>
      <c r="K101" s="10">
        <v>39.86878529</v>
      </c>
      <c r="L101" s="10">
        <v>43.46458936</v>
      </c>
      <c r="M101" s="12">
        <f t="shared" si="16"/>
        <v>107.09794295999998</v>
      </c>
      <c r="N101" s="10">
        <v>27.35521864</v>
      </c>
      <c r="O101" s="10">
        <v>23.485586859999998</v>
      </c>
      <c r="P101" s="10">
        <v>27.179754003</v>
      </c>
      <c r="Q101" s="10">
        <f t="shared" si="17"/>
        <v>78.020559503</v>
      </c>
    </row>
    <row r="102" spans="1:17" s="17" customFormat="1" ht="12.75">
      <c r="A102" s="34" t="s">
        <v>146</v>
      </c>
      <c r="B102" s="10">
        <v>92.94630908999999</v>
      </c>
      <c r="C102" s="10">
        <v>43.22445793</v>
      </c>
      <c r="D102" s="10">
        <v>37.001856509999996</v>
      </c>
      <c r="E102" s="11">
        <f t="shared" si="14"/>
        <v>173.17262352999995</v>
      </c>
      <c r="F102" s="10">
        <v>121.15013748999999</v>
      </c>
      <c r="G102" s="10">
        <v>71.0592026</v>
      </c>
      <c r="H102" s="10">
        <v>174.54488347000003</v>
      </c>
      <c r="I102" s="10">
        <f t="shared" si="15"/>
        <v>366.75422356</v>
      </c>
      <c r="J102" s="10">
        <v>43.614236739999996</v>
      </c>
      <c r="K102" s="10">
        <v>56.096508230000005</v>
      </c>
      <c r="L102" s="10">
        <v>35.52881125</v>
      </c>
      <c r="M102" s="12">
        <f t="shared" si="16"/>
        <v>135.23955622</v>
      </c>
      <c r="N102" s="10">
        <v>64.61900053</v>
      </c>
      <c r="O102" s="10">
        <v>55.755943480000006</v>
      </c>
      <c r="P102" s="10">
        <v>32.07767407</v>
      </c>
      <c r="Q102" s="10">
        <f t="shared" si="17"/>
        <v>152.45261808</v>
      </c>
    </row>
    <row r="103" spans="1:17" s="17" customFormat="1" ht="12.75">
      <c r="A103" s="34" t="s">
        <v>147</v>
      </c>
      <c r="B103" s="10">
        <v>307.75310182</v>
      </c>
      <c r="C103" s="10">
        <v>165.58902767</v>
      </c>
      <c r="D103" s="10">
        <v>83.06101928</v>
      </c>
      <c r="E103" s="11">
        <f t="shared" si="14"/>
        <v>556.40314877</v>
      </c>
      <c r="F103" s="10">
        <v>122.11926819</v>
      </c>
      <c r="G103" s="10">
        <v>123.52140347000001</v>
      </c>
      <c r="H103" s="10">
        <v>113.17360937000001</v>
      </c>
      <c r="I103" s="10">
        <f t="shared" si="15"/>
        <v>358.81428103</v>
      </c>
      <c r="J103" s="10">
        <v>147.13956654</v>
      </c>
      <c r="K103" s="10">
        <v>164.98676174000002</v>
      </c>
      <c r="L103" s="10">
        <v>454.46322252</v>
      </c>
      <c r="M103" s="12">
        <f t="shared" si="16"/>
        <v>766.5895508000001</v>
      </c>
      <c r="N103" s="10">
        <v>331.52882537</v>
      </c>
      <c r="O103" s="10">
        <v>310.55311665</v>
      </c>
      <c r="P103" s="10">
        <v>230.98084756999998</v>
      </c>
      <c r="Q103" s="10">
        <f t="shared" si="17"/>
        <v>873.06278959</v>
      </c>
    </row>
    <row r="104" spans="1:17" s="17" customFormat="1" ht="12.75">
      <c r="A104" s="34" t="s">
        <v>148</v>
      </c>
      <c r="B104" s="10">
        <v>48.33956792</v>
      </c>
      <c r="C104" s="10">
        <v>70.34294656</v>
      </c>
      <c r="D104" s="10">
        <v>193.09521472999995</v>
      </c>
      <c r="E104" s="11">
        <f t="shared" si="14"/>
        <v>311.77772920999996</v>
      </c>
      <c r="F104" s="10">
        <v>87.91341647</v>
      </c>
      <c r="G104" s="10">
        <v>77.62615538</v>
      </c>
      <c r="H104" s="10">
        <v>126.02600056</v>
      </c>
      <c r="I104" s="10">
        <f t="shared" si="15"/>
        <v>291.56557241</v>
      </c>
      <c r="J104" s="10">
        <v>115.50087282</v>
      </c>
      <c r="K104" s="10">
        <v>70.42730915</v>
      </c>
      <c r="L104" s="10">
        <v>187.12466592999996</v>
      </c>
      <c r="M104" s="12">
        <f t="shared" si="16"/>
        <v>373.05284789999996</v>
      </c>
      <c r="N104" s="10">
        <v>62.91097508</v>
      </c>
      <c r="O104" s="10">
        <v>94.24140141</v>
      </c>
      <c r="P104" s="10">
        <v>64.37536908</v>
      </c>
      <c r="Q104" s="10">
        <f t="shared" si="17"/>
        <v>221.52774556999998</v>
      </c>
    </row>
    <row r="105" spans="1:17" s="17" customFormat="1" ht="12.75">
      <c r="A105" s="34" t="s">
        <v>149</v>
      </c>
      <c r="B105" s="10">
        <v>14.3150066</v>
      </c>
      <c r="C105" s="10">
        <v>16.46526249</v>
      </c>
      <c r="D105" s="10">
        <v>25.27889102</v>
      </c>
      <c r="E105" s="11">
        <f t="shared" si="14"/>
        <v>56.05916011</v>
      </c>
      <c r="F105" s="10">
        <v>39.82225592</v>
      </c>
      <c r="G105" s="10">
        <v>33.42637738</v>
      </c>
      <c r="H105" s="10">
        <v>99.35885246</v>
      </c>
      <c r="I105" s="10">
        <f t="shared" si="15"/>
        <v>172.60748575999997</v>
      </c>
      <c r="J105" s="10">
        <v>67.92568747</v>
      </c>
      <c r="K105" s="10">
        <v>61.95828779</v>
      </c>
      <c r="L105" s="10">
        <v>41.003383729999996</v>
      </c>
      <c r="M105" s="12">
        <f t="shared" si="16"/>
        <v>170.88735899</v>
      </c>
      <c r="N105" s="10">
        <v>59.28082869000001</v>
      </c>
      <c r="O105" s="10">
        <v>59.262305520000005</v>
      </c>
      <c r="P105" s="10">
        <v>43.60342296</v>
      </c>
      <c r="Q105" s="10">
        <f t="shared" si="17"/>
        <v>162.14655717</v>
      </c>
    </row>
    <row r="106" spans="1:17" s="17" customFormat="1" ht="12.75">
      <c r="A106" s="34" t="s">
        <v>150</v>
      </c>
      <c r="B106" s="10">
        <v>9.695582199999999</v>
      </c>
      <c r="C106" s="10">
        <v>10.774401</v>
      </c>
      <c r="D106" s="10">
        <v>10.67250202</v>
      </c>
      <c r="E106" s="11">
        <f t="shared" si="14"/>
        <v>31.142485219999998</v>
      </c>
      <c r="F106" s="10">
        <v>17.58096465</v>
      </c>
      <c r="G106" s="10">
        <v>15.439421170000001</v>
      </c>
      <c r="H106" s="10">
        <v>11.56303509</v>
      </c>
      <c r="I106" s="10">
        <f t="shared" si="15"/>
        <v>44.58342091</v>
      </c>
      <c r="J106" s="10">
        <v>2.13729559</v>
      </c>
      <c r="K106" s="10">
        <v>23.09360502</v>
      </c>
      <c r="L106" s="10">
        <v>18.32145142</v>
      </c>
      <c r="M106" s="12">
        <f t="shared" si="16"/>
        <v>43.552352029999994</v>
      </c>
      <c r="N106" s="10">
        <v>66.36212665000001</v>
      </c>
      <c r="O106" s="10">
        <v>26.00073413</v>
      </c>
      <c r="P106" s="10">
        <v>117.730516</v>
      </c>
      <c r="Q106" s="10">
        <f t="shared" si="17"/>
        <v>210.09337678</v>
      </c>
    </row>
    <row r="107" spans="1:17" s="17" customFormat="1" ht="12.75">
      <c r="A107" s="34" t="s">
        <v>151</v>
      </c>
      <c r="B107" s="10">
        <v>0</v>
      </c>
      <c r="C107" s="10">
        <v>14.59832281</v>
      </c>
      <c r="D107" s="10">
        <v>23.28555904</v>
      </c>
      <c r="E107" s="11">
        <f aca="true" t="shared" si="18" ref="E107:E120">SUM(B107:D107)</f>
        <v>37.88388185</v>
      </c>
      <c r="F107" s="10">
        <v>16.85874324</v>
      </c>
      <c r="G107" s="10">
        <v>2.531</v>
      </c>
      <c r="H107" s="10">
        <v>28.42284783</v>
      </c>
      <c r="I107" s="10">
        <f aca="true" t="shared" si="19" ref="I107:I120">SUM(F107:H107)</f>
        <v>47.812591069999996</v>
      </c>
      <c r="J107" s="10">
        <v>11.863769</v>
      </c>
      <c r="K107" s="10">
        <v>0</v>
      </c>
      <c r="L107" s="10">
        <v>0</v>
      </c>
      <c r="M107" s="12">
        <f aca="true" t="shared" si="20" ref="M107:M120">SUM(J107:L107)</f>
        <v>11.863769</v>
      </c>
      <c r="N107" s="10">
        <v>9.866552</v>
      </c>
      <c r="O107" s="10">
        <v>0</v>
      </c>
      <c r="P107" s="10">
        <v>0</v>
      </c>
      <c r="Q107" s="10">
        <f aca="true" t="shared" si="21" ref="Q107:Q120">SUM(N107:P107)</f>
        <v>9.866552</v>
      </c>
    </row>
    <row r="108" spans="1:17" s="17" customFormat="1" ht="12.75">
      <c r="A108" s="34" t="s">
        <v>152</v>
      </c>
      <c r="B108" s="10">
        <v>293.43591092</v>
      </c>
      <c r="C108" s="10">
        <v>246.43390882000003</v>
      </c>
      <c r="D108" s="10">
        <v>228.32600445</v>
      </c>
      <c r="E108" s="11">
        <f t="shared" si="18"/>
        <v>768.19582419</v>
      </c>
      <c r="F108" s="10">
        <v>377.63420673</v>
      </c>
      <c r="G108" s="10">
        <v>342.3263638</v>
      </c>
      <c r="H108" s="10">
        <v>303.35459614</v>
      </c>
      <c r="I108" s="10">
        <f t="shared" si="19"/>
        <v>1023.31516667</v>
      </c>
      <c r="J108" s="10">
        <v>183.48031835000003</v>
      </c>
      <c r="K108" s="10">
        <v>398.3640891400001</v>
      </c>
      <c r="L108" s="10">
        <v>518.12650572</v>
      </c>
      <c r="M108" s="12">
        <f t="shared" si="20"/>
        <v>1099.9709132100002</v>
      </c>
      <c r="N108" s="10">
        <v>420.82437235</v>
      </c>
      <c r="O108" s="10">
        <v>271.37545547</v>
      </c>
      <c r="P108" s="10">
        <v>587.39369326</v>
      </c>
      <c r="Q108" s="10">
        <f t="shared" si="21"/>
        <v>1279.5935210799998</v>
      </c>
    </row>
    <row r="109" spans="1:17" s="17" customFormat="1" ht="12.75">
      <c r="A109" s="34" t="s">
        <v>153</v>
      </c>
      <c r="B109" s="10">
        <v>3.67275788</v>
      </c>
      <c r="C109" s="10">
        <v>3.7079796000000003</v>
      </c>
      <c r="D109" s="10">
        <v>1.12756878</v>
      </c>
      <c r="E109" s="11">
        <f t="shared" si="18"/>
        <v>8.508306260000001</v>
      </c>
      <c r="F109" s="10">
        <v>0.1262686</v>
      </c>
      <c r="G109" s="10">
        <v>0</v>
      </c>
      <c r="H109" s="10">
        <v>4.602601</v>
      </c>
      <c r="I109" s="10">
        <f t="shared" si="19"/>
        <v>4.7288696</v>
      </c>
      <c r="J109" s="10">
        <v>0</v>
      </c>
      <c r="K109" s="10"/>
      <c r="L109" s="10">
        <v>70.19517147</v>
      </c>
      <c r="M109" s="12">
        <f t="shared" si="20"/>
        <v>70.19517147</v>
      </c>
      <c r="N109" s="10">
        <v>16.956193</v>
      </c>
      <c r="O109" s="10">
        <v>0</v>
      </c>
      <c r="P109" s="10">
        <v>4.83012</v>
      </c>
      <c r="Q109" s="10">
        <f t="shared" si="21"/>
        <v>21.786313</v>
      </c>
    </row>
    <row r="110" spans="1:17" s="17" customFormat="1" ht="12.75">
      <c r="A110" s="34" t="s">
        <v>154</v>
      </c>
      <c r="B110" s="10">
        <v>73.31028357</v>
      </c>
      <c r="C110" s="10">
        <v>52.98584869</v>
      </c>
      <c r="D110" s="10">
        <v>50.17515201</v>
      </c>
      <c r="E110" s="11">
        <f t="shared" si="18"/>
        <v>176.47128426999998</v>
      </c>
      <c r="F110" s="10">
        <v>34.89708509999999</v>
      </c>
      <c r="G110" s="10">
        <v>59.61505693</v>
      </c>
      <c r="H110" s="10">
        <v>44.00275643</v>
      </c>
      <c r="I110" s="10">
        <f t="shared" si="19"/>
        <v>138.51489845999998</v>
      </c>
      <c r="J110" s="10">
        <v>24.65022168</v>
      </c>
      <c r="K110" s="10">
        <v>73.15936478</v>
      </c>
      <c r="L110" s="10">
        <v>82.36887823</v>
      </c>
      <c r="M110" s="12">
        <f t="shared" si="20"/>
        <v>180.17846469</v>
      </c>
      <c r="N110" s="10">
        <v>113.91979331</v>
      </c>
      <c r="O110" s="10">
        <v>21.50347869</v>
      </c>
      <c r="P110" s="10">
        <v>66.17338572</v>
      </c>
      <c r="Q110" s="10">
        <f t="shared" si="21"/>
        <v>201.59665772</v>
      </c>
    </row>
    <row r="111" spans="1:17" s="17" customFormat="1" ht="12.75">
      <c r="A111" s="34" t="s">
        <v>155</v>
      </c>
      <c r="B111" s="10">
        <v>50.94216786</v>
      </c>
      <c r="C111" s="10">
        <v>42.222790229999994</v>
      </c>
      <c r="D111" s="10">
        <v>69.19417342</v>
      </c>
      <c r="E111" s="11">
        <f t="shared" si="18"/>
        <v>162.35913151</v>
      </c>
      <c r="F111" s="10">
        <v>97.96342577999998</v>
      </c>
      <c r="G111" s="10">
        <v>167.5106356</v>
      </c>
      <c r="H111" s="10">
        <v>59.03199858999999</v>
      </c>
      <c r="I111" s="10">
        <f t="shared" si="19"/>
        <v>324.50605996999997</v>
      </c>
      <c r="J111" s="10">
        <v>142.64940379</v>
      </c>
      <c r="K111" s="10">
        <v>56.25966677</v>
      </c>
      <c r="L111" s="10">
        <v>66.52121574</v>
      </c>
      <c r="M111" s="12">
        <f t="shared" si="20"/>
        <v>265.43028630000003</v>
      </c>
      <c r="N111" s="10">
        <v>87.26150630000001</v>
      </c>
      <c r="O111" s="10">
        <v>67.96717767</v>
      </c>
      <c r="P111" s="10">
        <v>56.75955149</v>
      </c>
      <c r="Q111" s="10">
        <f t="shared" si="21"/>
        <v>211.98823546000003</v>
      </c>
    </row>
    <row r="112" spans="1:17" s="17" customFormat="1" ht="12.75">
      <c r="A112" s="40" t="s">
        <v>157</v>
      </c>
      <c r="B112" s="59">
        <v>63.64479426</v>
      </c>
      <c r="C112" s="10">
        <v>96.98391815000001</v>
      </c>
      <c r="D112" s="10">
        <v>94.8830539</v>
      </c>
      <c r="E112" s="11">
        <f t="shared" si="18"/>
        <v>255.51176630999998</v>
      </c>
      <c r="F112" s="10">
        <v>58.448203129999996</v>
      </c>
      <c r="G112" s="10">
        <v>134.30266806</v>
      </c>
      <c r="H112" s="10">
        <v>78.80957115999999</v>
      </c>
      <c r="I112" s="10">
        <f t="shared" si="19"/>
        <v>271.56044235</v>
      </c>
      <c r="J112" s="10">
        <v>69.40061718999999</v>
      </c>
      <c r="K112" s="10">
        <v>61.40369706</v>
      </c>
      <c r="L112" s="10">
        <v>52.17143592</v>
      </c>
      <c r="M112" s="12">
        <f t="shared" si="20"/>
        <v>182.97575017</v>
      </c>
      <c r="N112" s="10">
        <v>57.05451037</v>
      </c>
      <c r="O112" s="10">
        <v>34.30259285</v>
      </c>
      <c r="P112" s="10">
        <v>47.82780623000001</v>
      </c>
      <c r="Q112" s="10">
        <f t="shared" si="21"/>
        <v>139.18490945000002</v>
      </c>
    </row>
    <row r="113" spans="1:17" s="17" customFormat="1" ht="12.75">
      <c r="A113" s="34" t="s">
        <v>158</v>
      </c>
      <c r="B113" s="10">
        <v>5.674489</v>
      </c>
      <c r="C113" s="10">
        <v>5.88882595</v>
      </c>
      <c r="D113" s="10">
        <v>0</v>
      </c>
      <c r="E113" s="11">
        <f t="shared" si="18"/>
        <v>11.56331495</v>
      </c>
      <c r="F113" s="10">
        <v>0</v>
      </c>
      <c r="G113" s="10">
        <v>0</v>
      </c>
      <c r="H113" s="10">
        <v>0</v>
      </c>
      <c r="I113" s="10">
        <f t="shared" si="19"/>
        <v>0</v>
      </c>
      <c r="J113" s="10"/>
      <c r="K113" s="10">
        <v>0</v>
      </c>
      <c r="L113" s="10">
        <v>0</v>
      </c>
      <c r="M113" s="12">
        <f t="shared" si="20"/>
        <v>0</v>
      </c>
      <c r="N113" s="10">
        <v>7.007234</v>
      </c>
      <c r="O113" s="10">
        <v>0</v>
      </c>
      <c r="P113" s="10">
        <v>210.25354288999998</v>
      </c>
      <c r="Q113" s="10">
        <f t="shared" si="21"/>
        <v>217.26077689</v>
      </c>
    </row>
    <row r="114" spans="1:17" s="17" customFormat="1" ht="12.75">
      <c r="A114" s="34" t="s">
        <v>159</v>
      </c>
      <c r="B114" s="10">
        <v>2167.08881392</v>
      </c>
      <c r="C114" s="10">
        <v>3565.63292316</v>
      </c>
      <c r="D114" s="10">
        <v>2063.94933608</v>
      </c>
      <c r="E114" s="11">
        <f t="shared" si="18"/>
        <v>7796.67107316</v>
      </c>
      <c r="F114" s="10">
        <v>2189.7150893800003</v>
      </c>
      <c r="G114" s="10">
        <v>2284.0915241000002</v>
      </c>
      <c r="H114" s="10">
        <v>1372.24017624</v>
      </c>
      <c r="I114" s="10">
        <f t="shared" si="19"/>
        <v>5846.0467897200015</v>
      </c>
      <c r="J114" s="10">
        <v>1818.52715646</v>
      </c>
      <c r="K114" s="10">
        <v>3680.4513189299996</v>
      </c>
      <c r="L114" s="10">
        <v>2079.74082846</v>
      </c>
      <c r="M114" s="12">
        <f t="shared" si="20"/>
        <v>7578.719303849999</v>
      </c>
      <c r="N114" s="10">
        <v>2320.1730382200003</v>
      </c>
      <c r="O114" s="10">
        <v>2768.6545639</v>
      </c>
      <c r="P114" s="10">
        <v>2198.0169995700003</v>
      </c>
      <c r="Q114" s="10">
        <f t="shared" si="21"/>
        <v>7286.84460169</v>
      </c>
    </row>
    <row r="115" spans="1:17" s="17" customFormat="1" ht="12.75">
      <c r="A115" s="34" t="s">
        <v>160</v>
      </c>
      <c r="B115" s="10">
        <v>707.26914246</v>
      </c>
      <c r="C115" s="10">
        <v>550.56875397</v>
      </c>
      <c r="D115" s="10">
        <v>8.180387679999999</v>
      </c>
      <c r="E115" s="11">
        <f t="shared" si="18"/>
        <v>1266.01828411</v>
      </c>
      <c r="F115" s="10">
        <v>0</v>
      </c>
      <c r="G115" s="10">
        <v>0.837821</v>
      </c>
      <c r="H115" s="10">
        <v>0</v>
      </c>
      <c r="I115" s="10">
        <f t="shared" si="19"/>
        <v>0.837821</v>
      </c>
      <c r="J115" s="10">
        <v>5.320287</v>
      </c>
      <c r="K115" s="10">
        <v>0.0696</v>
      </c>
      <c r="L115" s="10">
        <v>0.3555</v>
      </c>
      <c r="M115" s="12">
        <f t="shared" si="20"/>
        <v>5.745387000000001</v>
      </c>
      <c r="N115" s="10">
        <v>0.0547</v>
      </c>
      <c r="O115" s="10">
        <v>2.33522354</v>
      </c>
      <c r="P115" s="10">
        <v>345.48368456000003</v>
      </c>
      <c r="Q115" s="10">
        <f t="shared" si="21"/>
        <v>347.8736081</v>
      </c>
    </row>
    <row r="116" spans="1:17" s="17" customFormat="1" ht="12.75">
      <c r="A116" s="34" t="s">
        <v>161</v>
      </c>
      <c r="B116" s="10">
        <v>96.85318761</v>
      </c>
      <c r="C116" s="10">
        <v>117.29030589000001</v>
      </c>
      <c r="D116" s="10">
        <v>370.08815954000005</v>
      </c>
      <c r="E116" s="11">
        <f t="shared" si="18"/>
        <v>584.2316530400001</v>
      </c>
      <c r="F116" s="10">
        <v>189.1728385</v>
      </c>
      <c r="G116" s="10">
        <v>181.30006328</v>
      </c>
      <c r="H116" s="10">
        <v>227.97958224</v>
      </c>
      <c r="I116" s="10">
        <f t="shared" si="19"/>
        <v>598.45248402</v>
      </c>
      <c r="J116" s="10">
        <v>88.00499608</v>
      </c>
      <c r="K116" s="10">
        <v>171.87141126</v>
      </c>
      <c r="L116" s="10">
        <v>175.54431101999998</v>
      </c>
      <c r="M116" s="12">
        <f t="shared" si="20"/>
        <v>435.42071836</v>
      </c>
      <c r="N116" s="10">
        <v>178.6415412299999</v>
      </c>
      <c r="O116" s="10">
        <v>84.69979443599999</v>
      </c>
      <c r="P116" s="10">
        <v>155.02476408</v>
      </c>
      <c r="Q116" s="10">
        <f t="shared" si="21"/>
        <v>418.36609974599986</v>
      </c>
    </row>
    <row r="117" spans="1:17" s="17" customFormat="1" ht="12.75">
      <c r="A117" s="34" t="s">
        <v>162</v>
      </c>
      <c r="B117" s="10">
        <v>447.6835595</v>
      </c>
      <c r="C117" s="10">
        <v>421.46190975</v>
      </c>
      <c r="D117" s="10">
        <v>401.4572904</v>
      </c>
      <c r="E117" s="11">
        <f t="shared" si="18"/>
        <v>1270.60275965</v>
      </c>
      <c r="F117" s="10">
        <v>554.6141307400001</v>
      </c>
      <c r="G117" s="10">
        <v>395.32103987</v>
      </c>
      <c r="H117" s="10">
        <v>632.02034119</v>
      </c>
      <c r="I117" s="10">
        <f t="shared" si="19"/>
        <v>1581.9555118</v>
      </c>
      <c r="J117" s="10">
        <v>859.9147796799999</v>
      </c>
      <c r="K117" s="10">
        <v>585.27370291</v>
      </c>
      <c r="L117" s="10">
        <v>665.71101516</v>
      </c>
      <c r="M117" s="12">
        <f t="shared" si="20"/>
        <v>2110.8994977499997</v>
      </c>
      <c r="N117" s="10">
        <v>926.07017101</v>
      </c>
      <c r="O117" s="10">
        <v>695.6701776</v>
      </c>
      <c r="P117" s="10">
        <v>555.94424947</v>
      </c>
      <c r="Q117" s="10">
        <f t="shared" si="21"/>
        <v>2177.68459808</v>
      </c>
    </row>
    <row r="118" spans="1:17" s="17" customFormat="1" ht="12.75">
      <c r="A118" s="34" t="s">
        <v>163</v>
      </c>
      <c r="B118" s="10">
        <v>5.395975269999999</v>
      </c>
      <c r="C118" s="10">
        <v>9.78960203</v>
      </c>
      <c r="D118" s="10">
        <v>42.17232567</v>
      </c>
      <c r="E118" s="11">
        <f t="shared" si="18"/>
        <v>57.35790297</v>
      </c>
      <c r="F118" s="10">
        <v>9.79866861</v>
      </c>
      <c r="G118" s="10">
        <v>18.337904809999998</v>
      </c>
      <c r="H118" s="10">
        <v>7.9255474900000005</v>
      </c>
      <c r="I118" s="10">
        <f t="shared" si="19"/>
        <v>36.06212091</v>
      </c>
      <c r="J118" s="10">
        <v>8.63858858</v>
      </c>
      <c r="K118" s="10">
        <v>4.22314</v>
      </c>
      <c r="L118" s="10">
        <v>24.20170505</v>
      </c>
      <c r="M118" s="12">
        <f t="shared" si="20"/>
        <v>37.063433630000006</v>
      </c>
      <c r="N118" s="10">
        <v>14.65058268</v>
      </c>
      <c r="O118" s="10">
        <v>11.903909759999998</v>
      </c>
      <c r="P118" s="10">
        <v>14.362633809999998</v>
      </c>
      <c r="Q118" s="10">
        <f t="shared" si="21"/>
        <v>40.917126249999995</v>
      </c>
    </row>
    <row r="119" spans="1:17" s="17" customFormat="1" ht="12.75">
      <c r="A119" s="34" t="s">
        <v>156</v>
      </c>
      <c r="B119" s="59">
        <v>0</v>
      </c>
      <c r="D119" s="10">
        <v>0</v>
      </c>
      <c r="E119" s="11">
        <f t="shared" si="18"/>
        <v>0</v>
      </c>
      <c r="F119" s="10">
        <v>0</v>
      </c>
      <c r="G119" s="10">
        <v>0</v>
      </c>
      <c r="H119" s="10">
        <v>0</v>
      </c>
      <c r="I119" s="10">
        <f t="shared" si="19"/>
        <v>0</v>
      </c>
      <c r="L119" s="10">
        <v>0</v>
      </c>
      <c r="M119" s="12">
        <f>SUM(J119:L119)</f>
        <v>0</v>
      </c>
      <c r="N119" s="10"/>
      <c r="O119" s="10">
        <v>0</v>
      </c>
      <c r="P119" s="10">
        <v>0</v>
      </c>
      <c r="Q119" s="10">
        <f>SUM(N119:P119)</f>
        <v>0</v>
      </c>
    </row>
    <row r="120" spans="1:18" s="17" customFormat="1" ht="12.75">
      <c r="A120" s="34" t="s">
        <v>86</v>
      </c>
      <c r="B120" s="10">
        <v>29345.656813649966</v>
      </c>
      <c r="C120" s="10">
        <v>28843.948051710002</v>
      </c>
      <c r="D120" s="10">
        <v>27643.26022227008</v>
      </c>
      <c r="E120" s="11">
        <f t="shared" si="18"/>
        <v>85832.86508763005</v>
      </c>
      <c r="F120" s="10">
        <v>29689.238580369994</v>
      </c>
      <c r="G120" s="10">
        <v>28153.694632649782</v>
      </c>
      <c r="H120" s="10">
        <v>28983.08830034002</v>
      </c>
      <c r="I120" s="10">
        <f t="shared" si="19"/>
        <v>86826.0215133598</v>
      </c>
      <c r="J120" s="10">
        <v>28468.897692440005</v>
      </c>
      <c r="K120" s="10">
        <v>27477.652793160007</v>
      </c>
      <c r="L120" s="10">
        <f>29645.5705389+0.0999999999767169</f>
        <v>29645.670538899976</v>
      </c>
      <c r="M120" s="12">
        <f t="shared" si="20"/>
        <v>85592.22102449999</v>
      </c>
      <c r="N120" s="10">
        <v>25727.722499500094</v>
      </c>
      <c r="O120" s="10">
        <v>29749.437049069973</v>
      </c>
      <c r="P120" s="10">
        <v>28009.8835728199</v>
      </c>
      <c r="Q120" s="10">
        <f t="shared" si="21"/>
        <v>83487.04312138997</v>
      </c>
      <c r="R120" s="86"/>
    </row>
    <row r="121" spans="1:18" s="17" customFormat="1" ht="12.75">
      <c r="A121" s="18" t="s">
        <v>36</v>
      </c>
      <c r="B121" s="19">
        <f aca="true" t="shared" si="22" ref="B121:Q121">SUM(B43:B120)</f>
        <v>69153.94423404397</v>
      </c>
      <c r="C121" s="19">
        <f t="shared" si="22"/>
        <v>67880.88731166002</v>
      </c>
      <c r="D121" s="19">
        <f t="shared" si="22"/>
        <v>68474.58837621009</v>
      </c>
      <c r="E121" s="19">
        <f t="shared" si="22"/>
        <v>205509.4199219141</v>
      </c>
      <c r="F121" s="19">
        <f t="shared" si="22"/>
        <v>70071.03302138999</v>
      </c>
      <c r="G121" s="19">
        <f t="shared" si="22"/>
        <v>69465.82901637981</v>
      </c>
      <c r="H121" s="19">
        <f t="shared" si="22"/>
        <v>67724.99914437001</v>
      </c>
      <c r="I121" s="19">
        <f t="shared" si="22"/>
        <v>207261.86118213984</v>
      </c>
      <c r="J121" s="19">
        <f t="shared" si="22"/>
        <v>70544.51317023</v>
      </c>
      <c r="K121" s="19">
        <f t="shared" si="22"/>
        <v>65270.46136629001</v>
      </c>
      <c r="L121" s="19">
        <f t="shared" si="22"/>
        <v>65197.27871872998</v>
      </c>
      <c r="M121" s="19">
        <f t="shared" si="22"/>
        <v>201012.25325525</v>
      </c>
      <c r="N121" s="19">
        <f t="shared" si="22"/>
        <v>58867.9126990901</v>
      </c>
      <c r="O121" s="19">
        <f t="shared" si="22"/>
        <v>63594.10384731062</v>
      </c>
      <c r="P121" s="19">
        <f t="shared" si="22"/>
        <v>60676.098069382904</v>
      </c>
      <c r="Q121" s="19">
        <f t="shared" si="22"/>
        <v>183138.11461578362</v>
      </c>
      <c r="R121" s="110"/>
    </row>
    <row r="122" spans="1:17" s="17" customFormat="1" ht="12.75">
      <c r="A122" s="34" t="s">
        <v>39</v>
      </c>
      <c r="B122" s="10">
        <v>4313.84427903</v>
      </c>
      <c r="C122" s="10">
        <v>5936.16812739</v>
      </c>
      <c r="D122" s="10">
        <v>7345.223870590001</v>
      </c>
      <c r="E122" s="11">
        <f>SUM(B122:D122)</f>
        <v>17595.23627701</v>
      </c>
      <c r="F122" s="10">
        <v>5754.71042725</v>
      </c>
      <c r="G122" s="10">
        <v>6257.643300380001</v>
      </c>
      <c r="H122" s="10">
        <v>4757.23650852</v>
      </c>
      <c r="I122" s="10">
        <f>SUM(F122:H122)</f>
        <v>16769.59023615</v>
      </c>
      <c r="J122" s="10">
        <v>5376.4289557699985</v>
      </c>
      <c r="K122" s="10">
        <v>6533.90305673</v>
      </c>
      <c r="L122" s="10">
        <v>4477.753307479999</v>
      </c>
      <c r="M122" s="11">
        <f>SUM(J122:L122)</f>
        <v>16388.085319979997</v>
      </c>
      <c r="N122" s="10">
        <v>4684.813489100001</v>
      </c>
      <c r="O122" s="10">
        <v>4576.76819911</v>
      </c>
      <c r="P122" s="10">
        <v>3536.2494647199997</v>
      </c>
      <c r="Q122" s="10">
        <f>SUM(N122:P122)</f>
        <v>12797.83115293</v>
      </c>
    </row>
    <row r="123" spans="1:17" s="17" customFormat="1" ht="12.75">
      <c r="A123" s="34" t="s">
        <v>40</v>
      </c>
      <c r="B123" s="10">
        <v>19034.71924848</v>
      </c>
      <c r="C123" s="10">
        <v>24074.12782636</v>
      </c>
      <c r="D123" s="10">
        <v>23838.0383605</v>
      </c>
      <c r="E123" s="11">
        <f>SUM(B123:D123)</f>
        <v>66946.88543534</v>
      </c>
      <c r="F123" s="42">
        <v>22403.825997160002</v>
      </c>
      <c r="G123" s="42">
        <v>24068.61484459</v>
      </c>
      <c r="H123" s="42">
        <v>22409.587205840002</v>
      </c>
      <c r="I123" s="10">
        <f>SUM(F123:H123)</f>
        <v>68882.02804759</v>
      </c>
      <c r="J123" s="10">
        <v>22250.84266905</v>
      </c>
      <c r="K123" s="42">
        <v>20567.29126655</v>
      </c>
      <c r="L123" s="10">
        <v>22981.741616070005</v>
      </c>
      <c r="M123" s="11">
        <f>SUM(J123:L123)</f>
        <v>65799.87555167</v>
      </c>
      <c r="N123" s="10">
        <v>18349.23568279</v>
      </c>
      <c r="O123" s="10">
        <v>24266.58084375</v>
      </c>
      <c r="P123" s="10">
        <v>12553.02324305</v>
      </c>
      <c r="Q123" s="10">
        <f>SUM(N123:P123)</f>
        <v>55168.839769590006</v>
      </c>
    </row>
    <row r="124" spans="1:17" ht="12.75">
      <c r="A124" s="34" t="s">
        <v>41</v>
      </c>
      <c r="B124" s="10">
        <v>170.59673564000002</v>
      </c>
      <c r="C124" s="10">
        <v>502.73818709000005</v>
      </c>
      <c r="D124" s="10">
        <v>731.95717741</v>
      </c>
      <c r="E124" s="11">
        <f>SUM(B124:D124)</f>
        <v>1405.29210014</v>
      </c>
      <c r="F124" s="42">
        <v>598.90987593</v>
      </c>
      <c r="G124" s="42">
        <v>718.41783723</v>
      </c>
      <c r="H124" s="42">
        <v>701.23697855</v>
      </c>
      <c r="I124" s="10">
        <f>SUM(F124:H124)</f>
        <v>2018.56469171</v>
      </c>
      <c r="J124" s="42">
        <v>782.4875212200001</v>
      </c>
      <c r="K124" s="42">
        <v>1076.1695405599999</v>
      </c>
      <c r="L124" s="42">
        <v>603.26393805</v>
      </c>
      <c r="M124" s="11">
        <f>SUM(J124:L124)</f>
        <v>2461.92099983</v>
      </c>
      <c r="N124" s="42">
        <v>539.57450292</v>
      </c>
      <c r="O124" s="42">
        <v>583.5240703599999</v>
      </c>
      <c r="P124" s="42">
        <v>790.4103684000002</v>
      </c>
      <c r="Q124" s="10">
        <f>SUM(N124:P124)</f>
        <v>1913.5089416800001</v>
      </c>
    </row>
    <row r="125" spans="1:17" ht="12.75">
      <c r="A125" s="18" t="s">
        <v>42</v>
      </c>
      <c r="B125" s="19">
        <f>SUM(B122:B124)</f>
        <v>23519.16026315</v>
      </c>
      <c r="C125" s="19">
        <f>SUM(C122:C124)</f>
        <v>30513.034140839998</v>
      </c>
      <c r="D125" s="19">
        <f>SUM(D122:D124)</f>
        <v>31915.2194085</v>
      </c>
      <c r="E125" s="19">
        <f>SUM(E122:E124)</f>
        <v>85947.41381248999</v>
      </c>
      <c r="F125" s="19">
        <f>SUM(F122:F124)</f>
        <v>28757.44630034</v>
      </c>
      <c r="G125" s="19">
        <f>SUM(G122:G124)</f>
        <v>31044.675982200002</v>
      </c>
      <c r="H125" s="19">
        <f>SUM(H122:H124)</f>
        <v>27868.060692910003</v>
      </c>
      <c r="I125" s="19">
        <f>SUM(I122:I124)</f>
        <v>87670.18297545</v>
      </c>
      <c r="J125" s="19">
        <f>SUM(J122:J124)</f>
        <v>28409.759146039996</v>
      </c>
      <c r="K125" s="19">
        <f>SUM(K122:K124)</f>
        <v>28177.36386384</v>
      </c>
      <c r="L125" s="19">
        <f>SUM(L122:L124)</f>
        <v>28062.758861600003</v>
      </c>
      <c r="M125" s="19">
        <f>SUM(M122:M124)</f>
        <v>84649.88187148</v>
      </c>
      <c r="N125" s="19">
        <f>SUM(N122:N124)</f>
        <v>23573.623674810002</v>
      </c>
      <c r="O125" s="19">
        <f>SUM(O122:O124)</f>
        <v>29426.87311322</v>
      </c>
      <c r="P125" s="19">
        <f>SUM(P122:P124)</f>
        <v>16879.68307617</v>
      </c>
      <c r="Q125" s="19">
        <f>SUM(Q122:Q124)</f>
        <v>69880.1798642</v>
      </c>
    </row>
    <row r="126" spans="1:17" ht="12.75">
      <c r="A126" s="18" t="s">
        <v>64</v>
      </c>
      <c r="B126" s="19">
        <f aca="true" t="shared" si="23" ref="B126:Q126">B41+B121+B125</f>
        <v>98867.65613328396</v>
      </c>
      <c r="C126" s="19">
        <f t="shared" si="23"/>
        <v>104966.60812603001</v>
      </c>
      <c r="D126" s="19">
        <f t="shared" si="23"/>
        <v>105654.72102256009</v>
      </c>
      <c r="E126" s="19">
        <f t="shared" si="23"/>
        <v>309488.9852818741</v>
      </c>
      <c r="F126" s="19">
        <f t="shared" si="23"/>
        <v>106258.25109292999</v>
      </c>
      <c r="G126" s="19">
        <f t="shared" si="23"/>
        <v>104399.49004515981</v>
      </c>
      <c r="H126" s="19">
        <f t="shared" si="23"/>
        <v>100665.50913748001</v>
      </c>
      <c r="I126" s="19">
        <f t="shared" si="23"/>
        <v>311323.25027556985</v>
      </c>
      <c r="J126" s="19">
        <f t="shared" si="23"/>
        <v>105067.6088038</v>
      </c>
      <c r="K126" s="19">
        <f t="shared" si="23"/>
        <v>97614.01581900001</v>
      </c>
      <c r="L126" s="19">
        <f t="shared" si="23"/>
        <v>94948.61375357998</v>
      </c>
      <c r="M126" s="19">
        <f t="shared" si="23"/>
        <v>297630.23837638</v>
      </c>
      <c r="N126" s="19">
        <f t="shared" si="23"/>
        <v>84424.6185351401</v>
      </c>
      <c r="O126" s="19">
        <f t="shared" si="23"/>
        <v>95494.97920537062</v>
      </c>
      <c r="P126" s="19">
        <f t="shared" si="23"/>
        <v>80714.21809384291</v>
      </c>
      <c r="Q126" s="19">
        <f t="shared" si="23"/>
        <v>260633.81583435362</v>
      </c>
    </row>
    <row r="127" spans="1:17" ht="12.75">
      <c r="A127" s="34" t="s">
        <v>71</v>
      </c>
      <c r="B127" s="10"/>
      <c r="C127" s="10"/>
      <c r="D127" s="10">
        <v>12048.6</v>
      </c>
      <c r="E127" s="11">
        <f>SUM(B127:D127)</f>
        <v>12048.6</v>
      </c>
      <c r="F127" s="81"/>
      <c r="G127" s="42"/>
      <c r="H127" s="42"/>
      <c r="I127" s="10">
        <f>SUM(F127:H127)</f>
        <v>0</v>
      </c>
      <c r="J127" s="42"/>
      <c r="K127" s="42"/>
      <c r="L127" s="42">
        <v>3748.5</v>
      </c>
      <c r="M127" s="11">
        <f>SUM(J127:L127)</f>
        <v>3748.5</v>
      </c>
      <c r="N127" s="42"/>
      <c r="O127" s="42"/>
      <c r="P127" s="42"/>
      <c r="Q127" s="10">
        <f>SUM(N127:P127)</f>
        <v>0</v>
      </c>
    </row>
    <row r="128" spans="1:17" ht="12.75">
      <c r="A128" s="57" t="s">
        <v>229</v>
      </c>
      <c r="B128" s="10"/>
      <c r="C128" s="10"/>
      <c r="D128" s="10"/>
      <c r="E128" s="11">
        <f>SUM(B128:D128)</f>
        <v>0</v>
      </c>
      <c r="F128" s="42"/>
      <c r="G128" s="42"/>
      <c r="H128" s="42"/>
      <c r="I128" s="10">
        <f>SUM(F128:H128)</f>
        <v>0</v>
      </c>
      <c r="J128" s="75"/>
      <c r="K128" s="75"/>
      <c r="L128" s="75"/>
      <c r="M128" s="11">
        <f>SUM(J128:L128)</f>
        <v>0</v>
      </c>
      <c r="N128" s="75"/>
      <c r="O128" s="75"/>
      <c r="P128" s="75"/>
      <c r="Q128" s="10">
        <f>SUM(N128:P128)</f>
        <v>0</v>
      </c>
    </row>
    <row r="129" spans="1:17" ht="12.75">
      <c r="A129" s="40" t="s">
        <v>211</v>
      </c>
      <c r="B129" s="10"/>
      <c r="C129" s="10"/>
      <c r="D129" s="10"/>
      <c r="E129" s="11">
        <f>SUM(B129:D129)</f>
        <v>0</v>
      </c>
      <c r="F129" s="42"/>
      <c r="G129" s="10"/>
      <c r="H129" s="81"/>
      <c r="I129" s="10">
        <f>SUM(F129:H129)</f>
        <v>0</v>
      </c>
      <c r="J129" s="75"/>
      <c r="K129" s="42"/>
      <c r="L129" s="75"/>
      <c r="M129" s="11">
        <f>SUM(J129:L129)</f>
        <v>0</v>
      </c>
      <c r="N129" s="75"/>
      <c r="O129" s="75"/>
      <c r="P129" s="75"/>
      <c r="Q129" s="10">
        <f>SUM(N129:P129)</f>
        <v>0</v>
      </c>
    </row>
    <row r="130" spans="1:17" s="17" customFormat="1" ht="12.75">
      <c r="A130" s="34" t="s">
        <v>43</v>
      </c>
      <c r="B130" s="10"/>
      <c r="C130" s="10"/>
      <c r="D130" s="10"/>
      <c r="E130" s="11">
        <f>SUM(B130:D130)</f>
        <v>0</v>
      </c>
      <c r="F130" s="10"/>
      <c r="G130" s="10"/>
      <c r="H130" s="10"/>
      <c r="I130" s="10">
        <f>SUM(F130:H130)</f>
        <v>0</v>
      </c>
      <c r="J130" s="34"/>
      <c r="K130" s="34"/>
      <c r="L130" s="34"/>
      <c r="M130" s="11">
        <f>SUM(J130:L130)</f>
        <v>0</v>
      </c>
      <c r="N130" s="34"/>
      <c r="O130" s="34"/>
      <c r="P130" s="34"/>
      <c r="Q130" s="10">
        <f>SUM(N130:P130)</f>
        <v>0</v>
      </c>
    </row>
    <row r="131" spans="1:18" s="17" customFormat="1" ht="12.75">
      <c r="A131" s="18" t="s">
        <v>63</v>
      </c>
      <c r="B131" s="19">
        <f aca="true" t="shared" si="24" ref="B131:Q131">B126-B127-B129+B130+B128</f>
        <v>98867.65613328396</v>
      </c>
      <c r="C131" s="19">
        <f t="shared" si="24"/>
        <v>104966.60812603001</v>
      </c>
      <c r="D131" s="19">
        <f t="shared" si="24"/>
        <v>93606.12102256008</v>
      </c>
      <c r="E131" s="19">
        <f t="shared" si="24"/>
        <v>297440.3852818741</v>
      </c>
      <c r="F131" s="19">
        <f t="shared" si="24"/>
        <v>106258.25109292999</v>
      </c>
      <c r="G131" s="19">
        <f t="shared" si="24"/>
        <v>104399.49004515981</v>
      </c>
      <c r="H131" s="19">
        <f t="shared" si="24"/>
        <v>100665.50913748001</v>
      </c>
      <c r="I131" s="19">
        <f t="shared" si="24"/>
        <v>311323.25027556985</v>
      </c>
      <c r="J131" s="19">
        <f t="shared" si="24"/>
        <v>105067.6088038</v>
      </c>
      <c r="K131" s="19">
        <f t="shared" si="24"/>
        <v>97614.01581900001</v>
      </c>
      <c r="L131" s="19">
        <f t="shared" si="24"/>
        <v>91200.11375357998</v>
      </c>
      <c r="M131" s="19">
        <f t="shared" si="24"/>
        <v>293881.73837638</v>
      </c>
      <c r="N131" s="19">
        <f t="shared" si="24"/>
        <v>84424.6185351401</v>
      </c>
      <c r="O131" s="19">
        <f t="shared" si="24"/>
        <v>95494.97920537062</v>
      </c>
      <c r="P131" s="19">
        <f t="shared" si="24"/>
        <v>80714.21809384291</v>
      </c>
      <c r="Q131" s="19">
        <f t="shared" si="24"/>
        <v>260633.81583435362</v>
      </c>
      <c r="R131" s="86"/>
    </row>
    <row r="132" spans="1:18" s="17" customFormat="1" ht="14.25">
      <c r="A132" s="6" t="s">
        <v>61</v>
      </c>
      <c r="B132" s="1"/>
      <c r="C132" s="1"/>
      <c r="D132" s="1"/>
      <c r="E132" s="1"/>
      <c r="K132" s="86"/>
      <c r="L132" s="86"/>
      <c r="N132" s="101"/>
      <c r="O132" s="101"/>
      <c r="P132" s="101"/>
      <c r="Q132" s="101"/>
      <c r="R132" s="100"/>
    </row>
    <row r="133" spans="1:16" s="17" customFormat="1" ht="14.25">
      <c r="A133" s="6"/>
      <c r="B133" s="1"/>
      <c r="C133" s="1"/>
      <c r="D133" s="56"/>
      <c r="E133" s="56"/>
      <c r="L133" s="59"/>
      <c r="N133" s="59"/>
      <c r="O133" s="59"/>
      <c r="P133" s="59"/>
    </row>
    <row r="134" spans="1:5" s="17" customFormat="1" ht="15.75">
      <c r="A134" s="5" t="s">
        <v>226</v>
      </c>
      <c r="B134" s="54" t="s">
        <v>67</v>
      </c>
      <c r="C134" s="54"/>
      <c r="D134" s="54"/>
      <c r="E134" s="54"/>
    </row>
    <row r="135" spans="1:17" s="17" customFormat="1" ht="12.75">
      <c r="A135" s="119" t="s">
        <v>56</v>
      </c>
      <c r="B135" s="116" t="str">
        <f>B2</f>
        <v>1st Quarter 2016/17</v>
      </c>
      <c r="C135" s="116"/>
      <c r="D135" s="116"/>
      <c r="E135" s="116"/>
      <c r="F135" s="112" t="str">
        <f>F2</f>
        <v>2nd Quarter 2016/17</v>
      </c>
      <c r="G135" s="113"/>
      <c r="H135" s="113"/>
      <c r="I135" s="114"/>
      <c r="J135" s="112" t="str">
        <f>J2</f>
        <v>3nd Quarter 2016/17</v>
      </c>
      <c r="K135" s="113"/>
      <c r="L135" s="113"/>
      <c r="M135" s="114"/>
      <c r="N135" s="116" t="str">
        <f aca="true" t="shared" si="25" ref="N135:P136">N2</f>
        <v>4th Quarter 2016/17</v>
      </c>
      <c r="O135" s="116" t="str">
        <f t="shared" si="25"/>
        <v>4th Quarter 2015/16</v>
      </c>
      <c r="P135" s="116" t="str">
        <f t="shared" si="25"/>
        <v>4th Quarter 2015/16</v>
      </c>
      <c r="Q135" s="116"/>
    </row>
    <row r="136" spans="1:17" s="17" customFormat="1" ht="12.75">
      <c r="A136" s="119"/>
      <c r="B136" s="37" t="s">
        <v>48</v>
      </c>
      <c r="C136" s="37" t="s">
        <v>50</v>
      </c>
      <c r="D136" s="37" t="s">
        <v>51</v>
      </c>
      <c r="E136" s="37" t="s">
        <v>65</v>
      </c>
      <c r="F136" s="67" t="s">
        <v>241</v>
      </c>
      <c r="G136" s="67" t="s">
        <v>242</v>
      </c>
      <c r="H136" s="67" t="s">
        <v>243</v>
      </c>
      <c r="I136" s="67" t="s">
        <v>65</v>
      </c>
      <c r="J136" s="85" t="s">
        <v>245</v>
      </c>
      <c r="K136" s="85" t="s">
        <v>246</v>
      </c>
      <c r="L136" s="91" t="s">
        <v>247</v>
      </c>
      <c r="M136" s="93" t="s">
        <v>65</v>
      </c>
      <c r="N136" s="91" t="str">
        <f t="shared" si="25"/>
        <v>April</v>
      </c>
      <c r="O136" s="94" t="str">
        <f t="shared" si="25"/>
        <v>May</v>
      </c>
      <c r="P136" s="95" t="str">
        <f t="shared" si="25"/>
        <v>June</v>
      </c>
      <c r="Q136" s="93" t="s">
        <v>65</v>
      </c>
    </row>
    <row r="137" spans="1:17" s="17" customFormat="1" ht="12.75">
      <c r="A137" s="45" t="s">
        <v>183</v>
      </c>
      <c r="B137" s="46"/>
      <c r="C137" s="46"/>
      <c r="D137" s="46"/>
      <c r="E137" s="46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s="17" customFormat="1" ht="12.75">
      <c r="A138" s="34" t="s">
        <v>213</v>
      </c>
      <c r="B138" s="10">
        <v>80410.7417199889</v>
      </c>
      <c r="C138" s="10">
        <v>91873.32990021931</v>
      </c>
      <c r="D138" s="10">
        <v>91117.947618701</v>
      </c>
      <c r="E138" s="11">
        <f aca="true" t="shared" si="26" ref="E138:E143">SUM(B138:D138)</f>
        <v>263402.01923890924</v>
      </c>
      <c r="F138" s="72">
        <v>83327.68584956601</v>
      </c>
      <c r="G138" s="71">
        <v>81029.48843933379</v>
      </c>
      <c r="H138" s="71">
        <v>87285.76567030132</v>
      </c>
      <c r="I138" s="10">
        <f aca="true" t="shared" si="27" ref="I138:I143">SUM(F138:H138)</f>
        <v>251642.93995920115</v>
      </c>
      <c r="J138" s="10">
        <v>82038.9663625079</v>
      </c>
      <c r="K138" s="10">
        <v>79054.73031652997</v>
      </c>
      <c r="L138" s="10">
        <v>70510.75135297886</v>
      </c>
      <c r="M138" s="12">
        <f aca="true" t="shared" si="28" ref="M138:M143">SUM(J138:L138)</f>
        <v>231604.44803201675</v>
      </c>
      <c r="N138" s="10">
        <v>74293.3806529279</v>
      </c>
      <c r="O138" s="10">
        <v>90275.39356304401</v>
      </c>
      <c r="P138" s="10">
        <v>86945.38418139439</v>
      </c>
      <c r="Q138" s="10">
        <f aca="true" t="shared" si="29" ref="Q138:Q143">SUM(N138:P138)</f>
        <v>251514.1583973663</v>
      </c>
    </row>
    <row r="139" spans="1:17" ht="12.75">
      <c r="A139" s="34" t="s">
        <v>184</v>
      </c>
      <c r="B139" s="10">
        <v>150.125651</v>
      </c>
      <c r="C139" s="10">
        <v>168.810952</v>
      </c>
      <c r="D139" s="10">
        <v>387.096332</v>
      </c>
      <c r="E139" s="11">
        <f t="shared" si="26"/>
        <v>706.032935</v>
      </c>
      <c r="F139" s="71">
        <v>3442.962174</v>
      </c>
      <c r="G139" s="71">
        <v>34959.061725550004</v>
      </c>
      <c r="H139" s="71">
        <v>41845.71317625</v>
      </c>
      <c r="I139" s="10">
        <f t="shared" si="27"/>
        <v>80247.7370758</v>
      </c>
      <c r="J139" s="42">
        <v>40242.324986800006</v>
      </c>
      <c r="K139" s="42">
        <v>4390.51715875</v>
      </c>
      <c r="L139" s="42">
        <v>1016.3893</v>
      </c>
      <c r="M139" s="12">
        <f t="shared" si="28"/>
        <v>45649.23144555001</v>
      </c>
      <c r="N139" s="42">
        <v>865.7804566500001</v>
      </c>
      <c r="O139" s="42">
        <v>549.582042</v>
      </c>
      <c r="P139" s="42">
        <v>248.822179</v>
      </c>
      <c r="Q139" s="10">
        <f t="shared" si="29"/>
        <v>1664.1846776500001</v>
      </c>
    </row>
    <row r="140" spans="1:17" ht="12.75">
      <c r="A140" s="34" t="s">
        <v>186</v>
      </c>
      <c r="B140" s="10">
        <v>1190.50641515</v>
      </c>
      <c r="C140" s="10">
        <v>1903.9839912300004</v>
      </c>
      <c r="D140" s="10">
        <v>1978.003</v>
      </c>
      <c r="E140" s="11">
        <f t="shared" si="26"/>
        <v>5072.49340638</v>
      </c>
      <c r="F140" s="71">
        <v>1567.66</v>
      </c>
      <c r="G140" s="71">
        <v>1312.8738583900001</v>
      </c>
      <c r="H140" s="71">
        <v>1459.89315</v>
      </c>
      <c r="I140" s="10">
        <f t="shared" si="27"/>
        <v>4340.42700839</v>
      </c>
      <c r="J140" s="42">
        <v>1349.64121409</v>
      </c>
      <c r="K140" s="42">
        <v>1553.39399038</v>
      </c>
      <c r="L140" s="42">
        <v>1429.011</v>
      </c>
      <c r="M140" s="12">
        <f t="shared" si="28"/>
        <v>4332.04620447</v>
      </c>
      <c r="N140" s="42">
        <v>1360.1757145600002</v>
      </c>
      <c r="O140" s="42">
        <v>1104.6557679</v>
      </c>
      <c r="P140" s="42">
        <v>1326.663</v>
      </c>
      <c r="Q140" s="10">
        <f t="shared" si="29"/>
        <v>3791.49448246</v>
      </c>
    </row>
    <row r="141" spans="1:17" ht="12.75">
      <c r="A141" s="34" t="s">
        <v>230</v>
      </c>
      <c r="B141" s="10">
        <v>17893.552006646998</v>
      </c>
      <c r="C141" s="10">
        <v>18482.30073694</v>
      </c>
      <c r="D141" s="10">
        <v>15742.647408191</v>
      </c>
      <c r="E141" s="11">
        <f t="shared" si="26"/>
        <v>52118.500151778</v>
      </c>
      <c r="F141" s="71">
        <v>15643.257072868</v>
      </c>
      <c r="G141" s="72">
        <v>15509.317489068</v>
      </c>
      <c r="H141" s="72">
        <v>16870.877782742</v>
      </c>
      <c r="I141" s="10">
        <f t="shared" si="27"/>
        <v>48023.45234467801</v>
      </c>
      <c r="J141" s="42">
        <v>16692.170296534598</v>
      </c>
      <c r="K141" s="42">
        <v>15153.11590713</v>
      </c>
      <c r="L141" s="42">
        <v>16407.854138450002</v>
      </c>
      <c r="M141" s="12">
        <f t="shared" si="28"/>
        <v>48253.140342114595</v>
      </c>
      <c r="N141" s="42">
        <v>14829.83106896</v>
      </c>
      <c r="O141" s="42">
        <v>18415.534702489997</v>
      </c>
      <c r="P141" s="42">
        <v>12667.397899661799</v>
      </c>
      <c r="Q141" s="10">
        <f t="shared" si="29"/>
        <v>45912.763671111796</v>
      </c>
    </row>
    <row r="142" spans="1:17" s="17" customFormat="1" ht="12.75">
      <c r="A142" s="34" t="s">
        <v>185</v>
      </c>
      <c r="B142" s="10">
        <v>4744.502318177</v>
      </c>
      <c r="C142" s="10">
        <v>5731.54344540289</v>
      </c>
      <c r="D142" s="10">
        <v>5574.787404035</v>
      </c>
      <c r="E142" s="11">
        <f t="shared" si="26"/>
        <v>16050.83316761489</v>
      </c>
      <c r="F142" s="72">
        <v>5404.6610445100005</v>
      </c>
      <c r="G142" s="72">
        <v>5369.2338243859995</v>
      </c>
      <c r="H142" s="72">
        <v>6275.2665716551</v>
      </c>
      <c r="I142" s="10">
        <f t="shared" si="27"/>
        <v>17049.1614405511</v>
      </c>
      <c r="J142" s="10">
        <v>5649.813330777399</v>
      </c>
      <c r="K142" s="10">
        <v>4845.442631940001</v>
      </c>
      <c r="L142" s="10">
        <v>5329.940572093</v>
      </c>
      <c r="M142" s="12">
        <f t="shared" si="28"/>
        <v>15825.196534810399</v>
      </c>
      <c r="N142" s="10">
        <v>4844.5909832199995</v>
      </c>
      <c r="O142" s="10">
        <v>5841.00311045</v>
      </c>
      <c r="P142" s="10">
        <v>5613.356201209999</v>
      </c>
      <c r="Q142" s="10">
        <f t="shared" si="29"/>
        <v>16298.950294879998</v>
      </c>
    </row>
    <row r="143" spans="1:17" s="17" customFormat="1" ht="12.75">
      <c r="A143" s="34" t="s">
        <v>231</v>
      </c>
      <c r="B143" s="10">
        <v>10487.31022364</v>
      </c>
      <c r="C143" s="10">
        <v>13130.5956869</v>
      </c>
      <c r="D143" s="10">
        <v>12893.24489857</v>
      </c>
      <c r="E143" s="11">
        <f t="shared" si="26"/>
        <v>36511.15080911</v>
      </c>
      <c r="F143" s="72">
        <v>14150.48354633</v>
      </c>
      <c r="G143" s="72">
        <v>11141.53354633</v>
      </c>
      <c r="H143" s="72">
        <v>8779.83053192</v>
      </c>
      <c r="I143" s="10">
        <f t="shared" si="27"/>
        <v>34071.84762458</v>
      </c>
      <c r="J143" s="10">
        <v>9701.52445848</v>
      </c>
      <c r="K143" s="10">
        <v>12910.770514539998</v>
      </c>
      <c r="L143" s="10">
        <v>10533.9739131</v>
      </c>
      <c r="M143" s="12">
        <f t="shared" si="28"/>
        <v>33146.26888612</v>
      </c>
      <c r="N143" s="10">
        <v>10484.69984026</v>
      </c>
      <c r="O143" s="10">
        <v>7993.17204473</v>
      </c>
      <c r="P143" s="10">
        <v>12256.774281150001</v>
      </c>
      <c r="Q143" s="10">
        <f t="shared" si="29"/>
        <v>30734.646166140003</v>
      </c>
    </row>
    <row r="144" spans="1:17" s="17" customFormat="1" ht="12.75">
      <c r="A144" s="18" t="s">
        <v>36</v>
      </c>
      <c r="B144" s="19">
        <f>SUM(B138:B143)</f>
        <v>114876.73833460288</v>
      </c>
      <c r="C144" s="19">
        <f aca="true" t="shared" si="30" ref="C144:Q144">SUM(C138:C143)</f>
        <v>131290.5647126922</v>
      </c>
      <c r="D144" s="19">
        <f>SUM(D138:D143)</f>
        <v>127693.726661497</v>
      </c>
      <c r="E144" s="19">
        <f t="shared" si="30"/>
        <v>373861.0297087921</v>
      </c>
      <c r="F144" s="19">
        <f t="shared" si="30"/>
        <v>123536.70968727401</v>
      </c>
      <c r="G144" s="19">
        <f t="shared" si="30"/>
        <v>149321.50888305777</v>
      </c>
      <c r="H144" s="19">
        <f t="shared" si="30"/>
        <v>162517.34688286844</v>
      </c>
      <c r="I144" s="19">
        <f t="shared" si="30"/>
        <v>435375.56545320025</v>
      </c>
      <c r="J144" s="19">
        <f t="shared" si="30"/>
        <v>155674.4406491899</v>
      </c>
      <c r="K144" s="19">
        <f t="shared" si="30"/>
        <v>117907.97051926996</v>
      </c>
      <c r="L144" s="19">
        <f>SUM(L138:L143)</f>
        <v>105227.92027662184</v>
      </c>
      <c r="M144" s="19">
        <f>SUM(M138:M143)</f>
        <v>378810.33144508174</v>
      </c>
      <c r="N144" s="19">
        <f t="shared" si="30"/>
        <v>106678.4587165779</v>
      </c>
      <c r="O144" s="19">
        <f>SUM(O138:O143)</f>
        <v>124179.341230614</v>
      </c>
      <c r="P144" s="19">
        <f>SUM(P138:P143)</f>
        <v>119058.39774241619</v>
      </c>
      <c r="Q144" s="19">
        <f t="shared" si="30"/>
        <v>349916.1976896081</v>
      </c>
    </row>
    <row r="145" spans="1:17" s="17" customFormat="1" ht="12.75">
      <c r="A145" s="18" t="s">
        <v>187</v>
      </c>
      <c r="B145" s="10"/>
      <c r="C145" s="10"/>
      <c r="D145" s="10"/>
      <c r="E145" s="11">
        <f>SUM(B145:D145)</f>
        <v>0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s="17" customFormat="1" ht="12.75">
      <c r="A146" s="40" t="s">
        <v>188</v>
      </c>
      <c r="B146" s="10">
        <v>38762.07656306901</v>
      </c>
      <c r="C146" s="10">
        <v>53297.50629412001</v>
      </c>
      <c r="D146" s="10">
        <v>57455.099168793</v>
      </c>
      <c r="E146" s="11">
        <f>SUM(B146:D146)</f>
        <v>149514.682025982</v>
      </c>
      <c r="F146" s="72">
        <v>69728.65739223603</v>
      </c>
      <c r="G146" s="76">
        <v>123903.68045552699</v>
      </c>
      <c r="H146" s="72">
        <v>13811.749325947692</v>
      </c>
      <c r="I146" s="10">
        <f>SUM(F146:H146)</f>
        <v>207444.08717371072</v>
      </c>
      <c r="J146" s="10">
        <v>10898.025099504288</v>
      </c>
      <c r="K146" s="10">
        <v>9061.693675930008</v>
      </c>
      <c r="L146" s="10">
        <v>11880.722610757004</v>
      </c>
      <c r="M146" s="11">
        <f>SUM(J146:L146)</f>
        <v>31840.441386191298</v>
      </c>
      <c r="N146" s="10">
        <v>10347.46962815001</v>
      </c>
      <c r="O146" s="10">
        <v>12010.663003249505</v>
      </c>
      <c r="P146" s="10">
        <v>11546.439319759995</v>
      </c>
      <c r="Q146" s="10">
        <f>SUM(N146:P146)</f>
        <v>33904.57195115951</v>
      </c>
    </row>
    <row r="147" spans="1:17" s="17" customFormat="1" ht="12.75">
      <c r="A147" s="34" t="s">
        <v>189</v>
      </c>
      <c r="B147" s="10">
        <v>58562.9648904</v>
      </c>
      <c r="C147" s="10">
        <v>71836.25573794999</v>
      </c>
      <c r="D147" s="10">
        <v>72359.26413761001</v>
      </c>
      <c r="E147" s="11">
        <f>SUM(B147:D147)</f>
        <v>202758.48476596</v>
      </c>
      <c r="F147" s="72">
        <v>77308.648334</v>
      </c>
      <c r="G147" s="76">
        <v>0</v>
      </c>
      <c r="H147" s="76">
        <v>81220.16038287999</v>
      </c>
      <c r="I147" s="10">
        <f>SUM(F147:H147)</f>
        <v>158528.80871687998</v>
      </c>
      <c r="J147" s="10">
        <v>72282.11143953</v>
      </c>
      <c r="K147" s="10">
        <v>65687.22148847999</v>
      </c>
      <c r="L147" s="10">
        <v>69404.23344925999</v>
      </c>
      <c r="M147" s="11">
        <f>SUM(J147:L147)</f>
        <v>207373.56637726998</v>
      </c>
      <c r="N147" s="10">
        <v>61448.354001</v>
      </c>
      <c r="O147" s="10">
        <v>47554.88544573</v>
      </c>
      <c r="P147" s="10">
        <v>69498.583004</v>
      </c>
      <c r="Q147" s="10">
        <f>SUM(N147:P147)</f>
        <v>178501.82245073002</v>
      </c>
    </row>
    <row r="148" spans="1:17" s="51" customFormat="1" ht="12.75">
      <c r="A148" s="18" t="s">
        <v>42</v>
      </c>
      <c r="B148" s="19">
        <f>SUM(B146:B147)</f>
        <v>97325.041453469</v>
      </c>
      <c r="C148" s="19">
        <f aca="true" t="shared" si="31" ref="C148:Q148">SUM(C146:C147)</f>
        <v>125133.76203207</v>
      </c>
      <c r="D148" s="19">
        <f>SUM(D146:D147)</f>
        <v>129814.36330640301</v>
      </c>
      <c r="E148" s="19">
        <f t="shared" si="31"/>
        <v>352273.16679194197</v>
      </c>
      <c r="F148" s="19">
        <f t="shared" si="31"/>
        <v>147037.30572623602</v>
      </c>
      <c r="G148" s="19">
        <f t="shared" si="31"/>
        <v>123903.68045552699</v>
      </c>
      <c r="H148" s="19">
        <f t="shared" si="31"/>
        <v>95031.90970882768</v>
      </c>
      <c r="I148" s="19">
        <f t="shared" si="31"/>
        <v>365972.89589059073</v>
      </c>
      <c r="J148" s="19">
        <f t="shared" si="31"/>
        <v>83180.13653903428</v>
      </c>
      <c r="K148" s="19">
        <f t="shared" si="31"/>
        <v>74748.91516440999</v>
      </c>
      <c r="L148" s="19">
        <f>SUM(L146:L147)</f>
        <v>81284.956060017</v>
      </c>
      <c r="M148" s="19">
        <f>SUM(M146:M147)</f>
        <v>239214.00776346127</v>
      </c>
      <c r="N148" s="19">
        <f t="shared" si="31"/>
        <v>71795.82362915</v>
      </c>
      <c r="O148" s="19">
        <f>SUM(O146:O147)</f>
        <v>59565.548448979505</v>
      </c>
      <c r="P148" s="19">
        <f>SUM(P146:P147)</f>
        <v>81045.02232376</v>
      </c>
      <c r="Q148" s="19">
        <f t="shared" si="31"/>
        <v>212406.39440188953</v>
      </c>
    </row>
    <row r="149" spans="1:17" s="17" customFormat="1" ht="12.75">
      <c r="A149" s="42" t="s">
        <v>190</v>
      </c>
      <c r="B149" s="10">
        <v>137049.0047768103</v>
      </c>
      <c r="C149" s="10">
        <v>159484.85579533517</v>
      </c>
      <c r="D149" s="10">
        <v>145840.12727473394</v>
      </c>
      <c r="E149" s="11">
        <f>SUM(B149:D149)</f>
        <v>442373.9878468794</v>
      </c>
      <c r="F149" s="72">
        <v>116279.35615638108</v>
      </c>
      <c r="G149" s="76">
        <v>141986.08213232554</v>
      </c>
      <c r="H149" s="76">
        <v>160500.03483621022</v>
      </c>
      <c r="I149" s="10">
        <f>SUM(F149:H149)</f>
        <v>418765.47312491684</v>
      </c>
      <c r="J149" s="10">
        <v>158270.78494610975</v>
      </c>
      <c r="K149" s="10">
        <v>160890.61467277774</v>
      </c>
      <c r="L149" s="72">
        <v>165895.53563426118</v>
      </c>
      <c r="M149" s="11">
        <f>SUM(J149:L149)</f>
        <v>485056.93525314867</v>
      </c>
      <c r="N149" s="72">
        <v>135484.91979652742</v>
      </c>
      <c r="O149" s="72">
        <v>170622.6813950459</v>
      </c>
      <c r="P149" s="72">
        <v>151362.920994257</v>
      </c>
      <c r="Q149" s="10">
        <f>SUM(N149:P149)</f>
        <v>457470.5221858303</v>
      </c>
    </row>
    <row r="150" spans="1:17" s="17" customFormat="1" ht="12.75">
      <c r="A150" s="34" t="s">
        <v>191</v>
      </c>
      <c r="B150" s="10">
        <v>55217.30652749001</v>
      </c>
      <c r="C150" s="10">
        <v>69107.37487208</v>
      </c>
      <c r="D150" s="10">
        <v>68705.005904</v>
      </c>
      <c r="E150" s="11">
        <f>SUM(B150:D150)</f>
        <v>193029.68730357004</v>
      </c>
      <c r="F150" s="72">
        <v>74623.61678685</v>
      </c>
      <c r="G150" s="76">
        <v>58643.43950522</v>
      </c>
      <c r="H150" s="76">
        <v>67067.30613524</v>
      </c>
      <c r="I150" s="10">
        <f>SUM(F150:H150)</f>
        <v>200334.36242731003</v>
      </c>
      <c r="J150" s="10">
        <v>62274.08287663</v>
      </c>
      <c r="K150" s="10">
        <v>68160.8402361</v>
      </c>
      <c r="L150" s="72">
        <v>55504.24032489999</v>
      </c>
      <c r="M150" s="11">
        <f>SUM(J150:L150)</f>
        <v>185939.16343763</v>
      </c>
      <c r="N150" s="72">
        <v>57566.84062035</v>
      </c>
      <c r="O150" s="72">
        <v>42092.66851324001</v>
      </c>
      <c r="P150" s="72">
        <v>65137.33258413</v>
      </c>
      <c r="Q150" s="10">
        <f>SUM(N150:P150)</f>
        <v>164796.84171772</v>
      </c>
    </row>
    <row r="151" spans="1:17" s="17" customFormat="1" ht="12.75">
      <c r="A151" s="34" t="s">
        <v>192</v>
      </c>
      <c r="B151" s="10">
        <v>23489.0671</v>
      </c>
      <c r="C151" s="10">
        <v>27623.250752</v>
      </c>
      <c r="D151" s="10">
        <v>29977.7801</v>
      </c>
      <c r="E151" s="11">
        <f>SUM(B151:D151)</f>
        <v>81090.097952</v>
      </c>
      <c r="F151" s="72">
        <v>32535.2243</v>
      </c>
      <c r="G151" s="76">
        <v>24002.2723649</v>
      </c>
      <c r="H151" s="76">
        <v>23906.08144629</v>
      </c>
      <c r="I151" s="10">
        <f>SUM(F151:H151)</f>
        <v>80443.57811119</v>
      </c>
      <c r="J151" s="10">
        <v>24522.66847999</v>
      </c>
      <c r="K151" s="10">
        <v>32061.1256</v>
      </c>
      <c r="L151" s="72">
        <v>30919.798376</v>
      </c>
      <c r="M151" s="11">
        <f>SUM(J151:L151)</f>
        <v>87503.59245599</v>
      </c>
      <c r="N151" s="72">
        <v>23475.156843</v>
      </c>
      <c r="O151" s="72">
        <v>17662.9452</v>
      </c>
      <c r="P151" s="72">
        <v>26343.556149</v>
      </c>
      <c r="Q151" s="10">
        <f>SUM(N151:P151)</f>
        <v>67481.658192</v>
      </c>
    </row>
    <row r="152" spans="1:17" s="51" customFormat="1" ht="12.75">
      <c r="A152" s="18" t="s">
        <v>36</v>
      </c>
      <c r="B152" s="19">
        <f>SUM(B149:B151)</f>
        <v>215755.3784043003</v>
      </c>
      <c r="C152" s="19">
        <f aca="true" t="shared" si="32" ref="C152:Q152">SUM(C149:C151)</f>
        <v>256215.48141941518</v>
      </c>
      <c r="D152" s="19">
        <f>SUM(D149:D151)</f>
        <v>244522.91327873393</v>
      </c>
      <c r="E152" s="19">
        <f t="shared" si="32"/>
        <v>716493.7731024494</v>
      </c>
      <c r="F152" s="19">
        <f t="shared" si="32"/>
        <v>223438.1972432311</v>
      </c>
      <c r="G152" s="19">
        <f t="shared" si="32"/>
        <v>224631.79400244556</v>
      </c>
      <c r="H152" s="19">
        <f t="shared" si="32"/>
        <v>251473.42241774022</v>
      </c>
      <c r="I152" s="19">
        <f t="shared" si="32"/>
        <v>699543.4136634169</v>
      </c>
      <c r="J152" s="19">
        <f t="shared" si="32"/>
        <v>245067.53630272977</v>
      </c>
      <c r="K152" s="19">
        <f t="shared" si="32"/>
        <v>261112.58050887773</v>
      </c>
      <c r="L152" s="19">
        <f>SUM(L149:L151)</f>
        <v>252319.57433516116</v>
      </c>
      <c r="M152" s="19">
        <f>SUM(M149:M151)</f>
        <v>758499.6911467687</v>
      </c>
      <c r="N152" s="19">
        <f t="shared" si="32"/>
        <v>216526.91725987743</v>
      </c>
      <c r="O152" s="19">
        <f>SUM(O149:O151)</f>
        <v>230378.29510828588</v>
      </c>
      <c r="P152" s="19">
        <f>SUM(P149:P151)</f>
        <v>242843.809727387</v>
      </c>
      <c r="Q152" s="19">
        <f t="shared" si="32"/>
        <v>689749.0220955503</v>
      </c>
    </row>
    <row r="153" spans="1:17" s="17" customFormat="1" ht="12.75">
      <c r="A153" s="18" t="s">
        <v>36</v>
      </c>
      <c r="B153" s="19">
        <f>B152+B148+B144</f>
        <v>427957.1581923722</v>
      </c>
      <c r="C153" s="19">
        <f aca="true" t="shared" si="33" ref="C153:Q153">C152+C148+C144</f>
        <v>512639.80816417735</v>
      </c>
      <c r="D153" s="19">
        <f t="shared" si="33"/>
        <v>502031.0032466339</v>
      </c>
      <c r="E153" s="19">
        <f t="shared" si="33"/>
        <v>1442627.9696031832</v>
      </c>
      <c r="F153" s="19">
        <f t="shared" si="33"/>
        <v>494012.2126567411</v>
      </c>
      <c r="G153" s="19">
        <f t="shared" si="33"/>
        <v>497856.9833410303</v>
      </c>
      <c r="H153" s="19">
        <f t="shared" si="33"/>
        <v>509022.67900943634</v>
      </c>
      <c r="I153" s="19">
        <f t="shared" si="33"/>
        <v>1500891.875007208</v>
      </c>
      <c r="J153" s="19">
        <f t="shared" si="33"/>
        <v>483922.1134909539</v>
      </c>
      <c r="K153" s="19">
        <f t="shared" si="33"/>
        <v>453769.4661925577</v>
      </c>
      <c r="L153" s="19">
        <f>L152+L148+L144</f>
        <v>438832.45067179995</v>
      </c>
      <c r="M153" s="19">
        <f>M152+M148+M144</f>
        <v>1376524.030355312</v>
      </c>
      <c r="N153" s="19">
        <f t="shared" si="33"/>
        <v>395001.19960560533</v>
      </c>
      <c r="O153" s="19">
        <f>O152+O148+O144</f>
        <v>414123.18478787935</v>
      </c>
      <c r="P153" s="19">
        <f>P152+P148+P144</f>
        <v>442947.2297935632</v>
      </c>
      <c r="Q153" s="19">
        <f t="shared" si="33"/>
        <v>1252071.6141870478</v>
      </c>
    </row>
    <row r="154" spans="1:17" s="17" customFormat="1" ht="12.75">
      <c r="A154" s="3" t="s">
        <v>69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s="17" customFormat="1" ht="12.75">
      <c r="A155" s="34" t="s">
        <v>193</v>
      </c>
      <c r="B155" s="10">
        <v>16.2550849</v>
      </c>
      <c r="C155" s="10">
        <v>29.42709061</v>
      </c>
      <c r="D155" s="10">
        <v>31.75961462</v>
      </c>
      <c r="E155" s="11">
        <f aca="true" t="shared" si="34" ref="E155:E161">SUM(B155:D155)</f>
        <v>77.44179013</v>
      </c>
      <c r="F155" s="72">
        <v>22.003333</v>
      </c>
      <c r="G155" s="72">
        <v>8.420472</v>
      </c>
      <c r="H155" s="72">
        <v>5.68805265</v>
      </c>
      <c r="I155" s="10">
        <f aca="true" t="shared" si="35" ref="I155:I161">SUM(F155:H155)</f>
        <v>36.111857650000005</v>
      </c>
      <c r="J155" s="10">
        <v>11.155507740000001</v>
      </c>
      <c r="K155" s="10">
        <v>10.31913957</v>
      </c>
      <c r="L155" s="10">
        <v>3.346775</v>
      </c>
      <c r="M155" s="11">
        <f aca="true" t="shared" si="36" ref="M155:M161">SUM(J155:L155)</f>
        <v>24.821422310000003</v>
      </c>
      <c r="N155" s="10">
        <v>6.147557</v>
      </c>
      <c r="O155" s="10">
        <v>29.531031</v>
      </c>
      <c r="P155" s="10">
        <v>6.959456</v>
      </c>
      <c r="Q155" s="10">
        <f aca="true" t="shared" si="37" ref="Q155:Q161">SUM(N155:P155)</f>
        <v>42.638044</v>
      </c>
    </row>
    <row r="156" spans="1:17" s="17" customFormat="1" ht="12.75">
      <c r="A156" s="34" t="s">
        <v>194</v>
      </c>
      <c r="B156" s="10">
        <v>189.911654</v>
      </c>
      <c r="C156" s="10">
        <v>39.88125</v>
      </c>
      <c r="D156" s="10">
        <v>956.22815245</v>
      </c>
      <c r="E156" s="11">
        <f t="shared" si="34"/>
        <v>1186.02105645</v>
      </c>
      <c r="F156" s="72">
        <v>1.079</v>
      </c>
      <c r="G156" s="72">
        <v>12.2658</v>
      </c>
      <c r="H156" s="72">
        <v>7.62</v>
      </c>
      <c r="I156" s="10">
        <f t="shared" si="35"/>
        <v>20.9648</v>
      </c>
      <c r="J156" s="10">
        <v>5.37875</v>
      </c>
      <c r="K156" s="10">
        <v>694.604583</v>
      </c>
      <c r="L156" s="10">
        <v>3.4575</v>
      </c>
      <c r="M156" s="11">
        <f t="shared" si="36"/>
        <v>703.440833</v>
      </c>
      <c r="N156" s="10">
        <v>1.56</v>
      </c>
      <c r="O156" s="10">
        <v>927.4803203699998</v>
      </c>
      <c r="P156" s="10">
        <v>4.858</v>
      </c>
      <c r="Q156" s="10">
        <f t="shared" si="37"/>
        <v>933.8983203699997</v>
      </c>
    </row>
    <row r="157" spans="1:17" s="17" customFormat="1" ht="12.75">
      <c r="A157" s="34" t="s">
        <v>195</v>
      </c>
      <c r="B157" s="10">
        <v>1.68</v>
      </c>
      <c r="C157" s="10">
        <v>1.884</v>
      </c>
      <c r="D157" s="10">
        <v>0</v>
      </c>
      <c r="E157" s="11">
        <f t="shared" si="34"/>
        <v>3.564</v>
      </c>
      <c r="F157" s="72">
        <v>1.44</v>
      </c>
      <c r="G157" s="72">
        <v>0.7296464100000001</v>
      </c>
      <c r="H157" s="72">
        <v>0.72</v>
      </c>
      <c r="I157" s="10">
        <f t="shared" si="35"/>
        <v>2.88964641</v>
      </c>
      <c r="J157" s="10">
        <v>0</v>
      </c>
      <c r="K157" s="10">
        <v>0</v>
      </c>
      <c r="L157" s="10"/>
      <c r="M157" s="11">
        <f t="shared" si="36"/>
        <v>0</v>
      </c>
      <c r="N157" s="10"/>
      <c r="O157" s="10"/>
      <c r="P157" s="10">
        <v>0.49010510199999996</v>
      </c>
      <c r="Q157" s="10">
        <f t="shared" si="37"/>
        <v>0.49010510199999996</v>
      </c>
    </row>
    <row r="158" spans="1:17" s="17" customFormat="1" ht="12.75">
      <c r="A158" s="34" t="s">
        <v>196</v>
      </c>
      <c r="B158" s="10">
        <v>0</v>
      </c>
      <c r="C158" s="10">
        <v>0</v>
      </c>
      <c r="D158" s="10">
        <v>0</v>
      </c>
      <c r="E158" s="11">
        <f t="shared" si="34"/>
        <v>0</v>
      </c>
      <c r="F158" s="72">
        <v>0</v>
      </c>
      <c r="G158" s="72"/>
      <c r="H158" s="72"/>
      <c r="I158" s="10">
        <f t="shared" si="35"/>
        <v>0</v>
      </c>
      <c r="J158" s="10">
        <v>0</v>
      </c>
      <c r="K158" s="10">
        <v>6.9013084000000005</v>
      </c>
      <c r="L158" s="10"/>
      <c r="M158" s="11">
        <f t="shared" si="36"/>
        <v>6.9013084000000005</v>
      </c>
      <c r="N158" s="10">
        <v>0</v>
      </c>
      <c r="O158" s="10"/>
      <c r="P158" s="10">
        <v>0</v>
      </c>
      <c r="Q158" s="10">
        <f t="shared" si="37"/>
        <v>0</v>
      </c>
    </row>
    <row r="159" spans="1:17" s="17" customFormat="1" ht="12.75">
      <c r="A159" s="34" t="s">
        <v>197</v>
      </c>
      <c r="B159" s="10">
        <v>99.81684734999999</v>
      </c>
      <c r="C159" s="10">
        <v>343.59939780999997</v>
      </c>
      <c r="D159" s="10">
        <v>639.52966586</v>
      </c>
      <c r="E159" s="11">
        <f t="shared" si="34"/>
        <v>1082.94591102</v>
      </c>
      <c r="F159" s="72">
        <v>175.95671092</v>
      </c>
      <c r="G159" s="72">
        <v>247.078838</v>
      </c>
      <c r="H159" s="72">
        <v>1118.384817</v>
      </c>
      <c r="I159" s="10">
        <f t="shared" si="35"/>
        <v>1541.4203659200002</v>
      </c>
      <c r="J159" s="10">
        <v>1199.5654911400002</v>
      </c>
      <c r="K159" s="10">
        <v>1059.17864751</v>
      </c>
      <c r="L159" s="10">
        <v>1248.53884454</v>
      </c>
      <c r="M159" s="11">
        <f t="shared" si="36"/>
        <v>3507.2829831900003</v>
      </c>
      <c r="N159" s="10">
        <v>960.8673692899999</v>
      </c>
      <c r="O159" s="10">
        <v>2140.27705912</v>
      </c>
      <c r="P159" s="10">
        <v>1135.5475268799999</v>
      </c>
      <c r="Q159" s="10">
        <f t="shared" si="37"/>
        <v>4236.69195529</v>
      </c>
    </row>
    <row r="160" spans="1:17" s="17" customFormat="1" ht="12.75">
      <c r="A160" s="34" t="s">
        <v>198</v>
      </c>
      <c r="B160" s="10">
        <v>0</v>
      </c>
      <c r="C160" s="10">
        <v>0</v>
      </c>
      <c r="D160" s="10"/>
      <c r="E160" s="11">
        <f t="shared" si="34"/>
        <v>0</v>
      </c>
      <c r="F160" s="72">
        <v>1.44948271</v>
      </c>
      <c r="G160" s="72">
        <v>1.879024</v>
      </c>
      <c r="H160" s="72">
        <v>127.76499294</v>
      </c>
      <c r="I160" s="10">
        <f t="shared" si="35"/>
        <v>131.09349965</v>
      </c>
      <c r="J160" s="10">
        <v>168.17004227</v>
      </c>
      <c r="K160" s="10">
        <v>184.11901222</v>
      </c>
      <c r="L160" s="10">
        <v>33.09376405</v>
      </c>
      <c r="M160" s="11">
        <f t="shared" si="36"/>
        <v>385.38281854</v>
      </c>
      <c r="N160" s="10">
        <v>13.196092879999998</v>
      </c>
      <c r="O160" s="10">
        <v>1.90432</v>
      </c>
      <c r="P160" s="10">
        <v>35.47845222</v>
      </c>
      <c r="Q160" s="10">
        <f t="shared" si="37"/>
        <v>50.5788651</v>
      </c>
    </row>
    <row r="161" spans="1:17" s="17" customFormat="1" ht="12.75">
      <c r="A161" s="34" t="s">
        <v>199</v>
      </c>
      <c r="B161" s="10">
        <v>591.4763482281</v>
      </c>
      <c r="C161" s="10">
        <v>1031.3389521786</v>
      </c>
      <c r="D161" s="10">
        <v>1026.7961497788</v>
      </c>
      <c r="E161" s="11">
        <f t="shared" si="34"/>
        <v>2649.6114501855</v>
      </c>
      <c r="F161" s="72">
        <v>786.5313933823999</v>
      </c>
      <c r="G161" s="72">
        <v>763.2214647341999</v>
      </c>
      <c r="H161" s="72">
        <v>5079.1246777738</v>
      </c>
      <c r="I161" s="10">
        <f t="shared" si="35"/>
        <v>6628.8775358903995</v>
      </c>
      <c r="J161" s="10">
        <v>7364.1587675331</v>
      </c>
      <c r="K161" s="10">
        <v>11316.9278281712</v>
      </c>
      <c r="L161" s="10">
        <v>7903.4832604391995</v>
      </c>
      <c r="M161" s="11">
        <f t="shared" si="36"/>
        <v>26584.5698561435</v>
      </c>
      <c r="N161" s="10">
        <v>5201.2823290614</v>
      </c>
      <c r="O161" s="10">
        <v>7784.9986461076</v>
      </c>
      <c r="P161" s="10">
        <v>6438.314232575199</v>
      </c>
      <c r="Q161" s="10">
        <f t="shared" si="37"/>
        <v>19424.595207744198</v>
      </c>
    </row>
    <row r="162" spans="1:17" s="17" customFormat="1" ht="12.75">
      <c r="A162" s="18" t="s">
        <v>62</v>
      </c>
      <c r="B162" s="19">
        <f aca="true" t="shared" si="38" ref="B162:Q162">SUM(B155:B161)</f>
        <v>899.1399344781</v>
      </c>
      <c r="C162" s="19">
        <f t="shared" si="38"/>
        <v>1446.1306905986</v>
      </c>
      <c r="D162" s="19">
        <f t="shared" si="38"/>
        <v>2654.3135827088</v>
      </c>
      <c r="E162" s="19">
        <f t="shared" si="38"/>
        <v>4999.5842077855</v>
      </c>
      <c r="F162" s="19">
        <f t="shared" si="38"/>
        <v>988.4599200123998</v>
      </c>
      <c r="G162" s="19">
        <f t="shared" si="38"/>
        <v>1033.5952451442</v>
      </c>
      <c r="H162" s="19">
        <f t="shared" si="38"/>
        <v>6339.3025403638</v>
      </c>
      <c r="I162" s="19">
        <f t="shared" si="38"/>
        <v>8361.3577055204</v>
      </c>
      <c r="J162" s="19">
        <f t="shared" si="38"/>
        <v>8748.428558683101</v>
      </c>
      <c r="K162" s="19">
        <f t="shared" si="38"/>
        <v>13272.0505188712</v>
      </c>
      <c r="L162" s="19">
        <f>SUM(L155:L161)</f>
        <v>9191.9201440292</v>
      </c>
      <c r="M162" s="19">
        <f>SUM(M155:M161)</f>
        <v>31212.3992215835</v>
      </c>
      <c r="N162" s="19">
        <f t="shared" si="38"/>
        <v>6183.0533482313995</v>
      </c>
      <c r="O162" s="19">
        <f>SUM(O155:O161)</f>
        <v>10884.191376597599</v>
      </c>
      <c r="P162" s="19">
        <f>SUM(P155:P161)</f>
        <v>7621.647772777198</v>
      </c>
      <c r="Q162" s="19">
        <f t="shared" si="38"/>
        <v>24688.892497606197</v>
      </c>
    </row>
    <row r="163" spans="1:18" s="17" customFormat="1" ht="12.75">
      <c r="A163" s="18" t="s">
        <v>64</v>
      </c>
      <c r="B163" s="19">
        <f>B153+B162</f>
        <v>428856.2981268503</v>
      </c>
      <c r="C163" s="19">
        <f aca="true" t="shared" si="39" ref="C163:Q163">C153+C162</f>
        <v>514085.938854776</v>
      </c>
      <c r="D163" s="19">
        <f t="shared" si="39"/>
        <v>504685.31682934274</v>
      </c>
      <c r="E163" s="19">
        <f t="shared" si="39"/>
        <v>1447627.5538109688</v>
      </c>
      <c r="F163" s="19">
        <f t="shared" si="39"/>
        <v>495000.6725767535</v>
      </c>
      <c r="G163" s="19">
        <f t="shared" si="39"/>
        <v>498890.5785861745</v>
      </c>
      <c r="H163" s="19">
        <f t="shared" si="39"/>
        <v>515361.98154980014</v>
      </c>
      <c r="I163" s="19">
        <f t="shared" si="39"/>
        <v>1509253.2327127284</v>
      </c>
      <c r="J163" s="19">
        <f t="shared" si="39"/>
        <v>492670.542049637</v>
      </c>
      <c r="K163" s="19">
        <f t="shared" si="39"/>
        <v>467041.51671142894</v>
      </c>
      <c r="L163" s="19">
        <f>L153+L162</f>
        <v>448024.37081582914</v>
      </c>
      <c r="M163" s="19">
        <f>M153+M162</f>
        <v>1407736.4295768954</v>
      </c>
      <c r="N163" s="19">
        <f t="shared" si="39"/>
        <v>401184.25295383675</v>
      </c>
      <c r="O163" s="19">
        <f>O153+O162</f>
        <v>425007.37616447697</v>
      </c>
      <c r="P163" s="19">
        <f>P153+P162</f>
        <v>450568.8775663404</v>
      </c>
      <c r="Q163" s="19">
        <f t="shared" si="39"/>
        <v>1276760.506684654</v>
      </c>
      <c r="R163" s="86"/>
    </row>
    <row r="164" spans="1:17" s="17" customFormat="1" ht="12.75">
      <c r="A164" s="34" t="s">
        <v>200</v>
      </c>
      <c r="B164" s="10"/>
      <c r="C164" s="10"/>
      <c r="D164" s="10">
        <v>14016.3</v>
      </c>
      <c r="E164" s="11">
        <f aca="true" t="shared" si="40" ref="E164:E169">SUM(B164:D164)</f>
        <v>14016.3</v>
      </c>
      <c r="F164" s="72"/>
      <c r="G164" s="72"/>
      <c r="H164" s="72"/>
      <c r="I164" s="10">
        <f aca="true" t="shared" si="41" ref="I164:I169">SUM(F164:H164)</f>
        <v>0</v>
      </c>
      <c r="J164" s="10"/>
      <c r="K164" s="10"/>
      <c r="L164" s="10">
        <v>2273.3</v>
      </c>
      <c r="M164" s="11">
        <f aca="true" t="shared" si="42" ref="M164:M169">SUM(J164:L164)</f>
        <v>2273.3</v>
      </c>
      <c r="N164" s="10">
        <v>245</v>
      </c>
      <c r="O164" s="10"/>
      <c r="P164" s="10"/>
      <c r="Q164" s="10">
        <f>SUM(N164:P164)</f>
        <v>245</v>
      </c>
    </row>
    <row r="165" spans="1:17" s="17" customFormat="1" ht="12.75">
      <c r="A165" s="34" t="s">
        <v>84</v>
      </c>
      <c r="B165" s="10">
        <v>5662.3</v>
      </c>
      <c r="C165" s="10">
        <v>7006.28</v>
      </c>
      <c r="D165" s="10">
        <v>275.4</v>
      </c>
      <c r="E165" s="11">
        <f t="shared" si="40"/>
        <v>12943.98</v>
      </c>
      <c r="F165" s="72"/>
      <c r="G165" s="72"/>
      <c r="H165" s="72"/>
      <c r="I165" s="10">
        <f t="shared" si="41"/>
        <v>0</v>
      </c>
      <c r="J165" s="10"/>
      <c r="K165" s="10"/>
      <c r="L165" s="10"/>
      <c r="M165" s="11">
        <f t="shared" si="42"/>
        <v>0</v>
      </c>
      <c r="N165" s="10"/>
      <c r="O165" s="10"/>
      <c r="P165" s="10"/>
      <c r="Q165" s="10">
        <f>SUM(N165:P165)</f>
        <v>0</v>
      </c>
    </row>
    <row r="166" spans="1:17" s="17" customFormat="1" ht="12.75">
      <c r="A166" s="40" t="s">
        <v>212</v>
      </c>
      <c r="B166" s="10"/>
      <c r="C166" s="10">
        <v>5451.15</v>
      </c>
      <c r="D166" s="28">
        <v>5951.3</v>
      </c>
      <c r="E166" s="11">
        <f t="shared" si="40"/>
        <v>11402.45</v>
      </c>
      <c r="F166" s="72"/>
      <c r="G166" s="72"/>
      <c r="H166" s="72"/>
      <c r="I166" s="10">
        <f t="shared" si="41"/>
        <v>0</v>
      </c>
      <c r="J166" s="34"/>
      <c r="K166" s="34"/>
      <c r="L166" s="10"/>
      <c r="M166" s="11">
        <f t="shared" si="42"/>
        <v>0</v>
      </c>
      <c r="N166" s="10"/>
      <c r="O166" s="10"/>
      <c r="P166" s="10"/>
      <c r="Q166" s="10">
        <f>SUM(N166:P166)</f>
        <v>0</v>
      </c>
    </row>
    <row r="167" spans="1:17" s="17" customFormat="1" ht="12.75">
      <c r="A167" s="34" t="s">
        <v>232</v>
      </c>
      <c r="B167" s="10"/>
      <c r="C167" s="10"/>
      <c r="D167" s="28"/>
      <c r="E167" s="11">
        <f t="shared" si="40"/>
        <v>0</v>
      </c>
      <c r="F167" s="72"/>
      <c r="G167" s="72"/>
      <c r="H167" s="34"/>
      <c r="I167" s="10">
        <f t="shared" si="41"/>
        <v>0</v>
      </c>
      <c r="J167" s="34"/>
      <c r="K167" s="34"/>
      <c r="L167" s="10"/>
      <c r="M167" s="11">
        <f t="shared" si="42"/>
        <v>0</v>
      </c>
      <c r="N167" s="10"/>
      <c r="O167" s="10"/>
      <c r="P167" s="10"/>
      <c r="Q167" s="10">
        <f>SUM(N167:O167)</f>
        <v>0</v>
      </c>
    </row>
    <row r="168" spans="1:17" s="17" customFormat="1" ht="12.75">
      <c r="A168" s="34" t="s">
        <v>233</v>
      </c>
      <c r="B168" s="10"/>
      <c r="C168" s="10"/>
      <c r="D168" s="28"/>
      <c r="E168" s="11">
        <f t="shared" si="40"/>
        <v>0</v>
      </c>
      <c r="F168" s="72"/>
      <c r="G168" s="72"/>
      <c r="H168" s="34"/>
      <c r="I168" s="10">
        <f t="shared" si="41"/>
        <v>0</v>
      </c>
      <c r="J168" s="34"/>
      <c r="K168" s="34"/>
      <c r="L168" s="10"/>
      <c r="M168" s="11">
        <f t="shared" si="42"/>
        <v>0</v>
      </c>
      <c r="N168" s="10"/>
      <c r="O168" s="10"/>
      <c r="P168" s="10"/>
      <c r="Q168" s="10">
        <f>SUM(N168:O168)</f>
        <v>0</v>
      </c>
    </row>
    <row r="169" spans="1:17" s="17" customFormat="1" ht="12.75">
      <c r="A169" s="34" t="s">
        <v>60</v>
      </c>
      <c r="B169" s="10">
        <v>529.240496</v>
      </c>
      <c r="C169" s="10">
        <v>4234.27357</v>
      </c>
      <c r="D169" s="10">
        <v>1805.862546</v>
      </c>
      <c r="E169" s="11">
        <f t="shared" si="40"/>
        <v>6569.376612000001</v>
      </c>
      <c r="F169" s="72">
        <v>1524.4762886199999</v>
      </c>
      <c r="G169" s="72">
        <v>2989.765599</v>
      </c>
      <c r="H169" s="72">
        <v>977.594887</v>
      </c>
      <c r="I169" s="10">
        <f t="shared" si="41"/>
        <v>5491.83677462</v>
      </c>
      <c r="J169" s="10">
        <v>2426.494103</v>
      </c>
      <c r="K169" s="10"/>
      <c r="L169" s="10">
        <v>2921.807049</v>
      </c>
      <c r="M169" s="11">
        <f t="shared" si="42"/>
        <v>5348.301152</v>
      </c>
      <c r="N169" s="10">
        <v>2267.052663</v>
      </c>
      <c r="O169" s="10">
        <v>1209.179557</v>
      </c>
      <c r="P169" s="10">
        <v>5587.599403</v>
      </c>
      <c r="Q169" s="10">
        <f>SUM(N169:P169)</f>
        <v>9063.831623</v>
      </c>
    </row>
    <row r="170" spans="1:17" s="17" customFormat="1" ht="12.75">
      <c r="A170" s="18" t="s">
        <v>63</v>
      </c>
      <c r="B170" s="19">
        <f>B163-B164-B165-B166+B169</f>
        <v>423723.2386228503</v>
      </c>
      <c r="C170" s="19">
        <f aca="true" t="shared" si="43" ref="C170:Q170">C163-C164-C165-C166+C169</f>
        <v>505862.78242477594</v>
      </c>
      <c r="D170" s="19">
        <f t="shared" si="43"/>
        <v>486248.17937534273</v>
      </c>
      <c r="E170" s="19">
        <f t="shared" si="43"/>
        <v>1415834.2004229687</v>
      </c>
      <c r="F170" s="19">
        <f t="shared" si="43"/>
        <v>496525.14886537346</v>
      </c>
      <c r="G170" s="19">
        <f t="shared" si="43"/>
        <v>501880.3441851745</v>
      </c>
      <c r="H170" s="19">
        <f t="shared" si="43"/>
        <v>516339.5764368001</v>
      </c>
      <c r="I170" s="19">
        <f t="shared" si="43"/>
        <v>1514745.0694873484</v>
      </c>
      <c r="J170" s="19">
        <f t="shared" si="43"/>
        <v>495097.036152637</v>
      </c>
      <c r="K170" s="19">
        <f t="shared" si="43"/>
        <v>467041.51671142894</v>
      </c>
      <c r="L170" s="19">
        <f>L163-L164-L165-L166+L169</f>
        <v>448672.87786482915</v>
      </c>
      <c r="M170" s="19">
        <f>M163-M164-M165-M166+M169</f>
        <v>1410811.4307288954</v>
      </c>
      <c r="N170" s="19">
        <f t="shared" si="43"/>
        <v>403206.30561683676</v>
      </c>
      <c r="O170" s="19">
        <f>O163-O164-O165-O166+O169</f>
        <v>426216.55572147697</v>
      </c>
      <c r="P170" s="19">
        <f>P163-P164-P165-P166+P169</f>
        <v>456156.47696934035</v>
      </c>
      <c r="Q170" s="19">
        <f t="shared" si="43"/>
        <v>1285579.338307654</v>
      </c>
    </row>
    <row r="171" spans="1:8" s="17" customFormat="1" ht="14.25">
      <c r="A171" s="6" t="s">
        <v>61</v>
      </c>
      <c r="B171" s="1"/>
      <c r="C171" s="1"/>
      <c r="D171" s="1"/>
      <c r="E171" s="1"/>
      <c r="H171" s="86"/>
    </row>
    <row r="172" spans="1:5" s="17" customFormat="1" ht="14.25">
      <c r="A172" s="6"/>
      <c r="B172" s="1"/>
      <c r="C172" s="1"/>
      <c r="D172" s="1"/>
      <c r="E172" s="1"/>
    </row>
    <row r="173" spans="1:5" s="17" customFormat="1" ht="15.75">
      <c r="A173" s="5" t="s">
        <v>227</v>
      </c>
      <c r="B173" s="54" t="s">
        <v>67</v>
      </c>
      <c r="C173" s="54"/>
      <c r="D173" s="54"/>
      <c r="E173" s="54"/>
    </row>
    <row r="174" spans="1:17" s="17" customFormat="1" ht="12.75">
      <c r="A174" s="119" t="s">
        <v>56</v>
      </c>
      <c r="B174" s="116" t="str">
        <f>B2</f>
        <v>1st Quarter 2016/17</v>
      </c>
      <c r="C174" s="116"/>
      <c r="D174" s="116"/>
      <c r="E174" s="116"/>
      <c r="F174" s="112" t="str">
        <f>F2</f>
        <v>2nd Quarter 2016/17</v>
      </c>
      <c r="G174" s="113"/>
      <c r="H174" s="113"/>
      <c r="I174" s="114"/>
      <c r="J174" s="112" t="str">
        <f>J2</f>
        <v>3nd Quarter 2016/17</v>
      </c>
      <c r="K174" s="113"/>
      <c r="L174" s="113"/>
      <c r="M174" s="114"/>
      <c r="N174" s="116" t="str">
        <f aca="true" t="shared" si="44" ref="N174:P175">N2</f>
        <v>4th Quarter 2016/17</v>
      </c>
      <c r="O174" s="116" t="str">
        <f t="shared" si="44"/>
        <v>4th Quarter 2015/16</v>
      </c>
      <c r="P174" s="116" t="str">
        <f t="shared" si="44"/>
        <v>4th Quarter 2015/16</v>
      </c>
      <c r="Q174" s="116"/>
    </row>
    <row r="175" spans="1:17" s="17" customFormat="1" ht="12.75">
      <c r="A175" s="119"/>
      <c r="B175" s="37" t="s">
        <v>48</v>
      </c>
      <c r="C175" s="37" t="s">
        <v>50</v>
      </c>
      <c r="D175" s="37" t="s">
        <v>51</v>
      </c>
      <c r="E175" s="37" t="s">
        <v>65</v>
      </c>
      <c r="F175" s="67" t="s">
        <v>241</v>
      </c>
      <c r="G175" s="67" t="s">
        <v>242</v>
      </c>
      <c r="H175" s="67" t="s">
        <v>243</v>
      </c>
      <c r="I175" s="67" t="s">
        <v>65</v>
      </c>
      <c r="J175" s="85" t="s">
        <v>245</v>
      </c>
      <c r="K175" s="85" t="s">
        <v>246</v>
      </c>
      <c r="L175" s="91" t="s">
        <v>247</v>
      </c>
      <c r="M175" s="93" t="s">
        <v>65</v>
      </c>
      <c r="N175" s="91" t="str">
        <f t="shared" si="44"/>
        <v>April</v>
      </c>
      <c r="O175" s="94" t="str">
        <f t="shared" si="44"/>
        <v>May</v>
      </c>
      <c r="P175" s="95" t="str">
        <f t="shared" si="44"/>
        <v>June</v>
      </c>
      <c r="Q175" s="93" t="s">
        <v>65</v>
      </c>
    </row>
    <row r="176" spans="1:17" s="17" customFormat="1" ht="12.75">
      <c r="A176" s="39" t="s">
        <v>34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s="17" customFormat="1" ht="12.75">
      <c r="A177" s="34" t="s">
        <v>35</v>
      </c>
      <c r="B177" s="10">
        <v>16401.72136546</v>
      </c>
      <c r="C177" s="10">
        <v>17357.25910754</v>
      </c>
      <c r="D177" s="10">
        <v>22475.87301718</v>
      </c>
      <c r="E177" s="11">
        <f aca="true" t="shared" si="45" ref="E177:E188">SUM(B177:D177)</f>
        <v>56234.85349018</v>
      </c>
      <c r="F177" s="72">
        <v>21842.742174220002</v>
      </c>
      <c r="G177" s="71">
        <v>20291.77933678</v>
      </c>
      <c r="H177" s="72">
        <v>20386.374794080002</v>
      </c>
      <c r="I177" s="10">
        <f aca="true" t="shared" si="46" ref="I177:I188">SUM(F177:H177)</f>
        <v>62520.89630508</v>
      </c>
      <c r="J177" s="10">
        <v>23489.867247740003</v>
      </c>
      <c r="K177" s="10">
        <v>20383.67967164</v>
      </c>
      <c r="L177" s="10">
        <v>16927.176475879998</v>
      </c>
      <c r="M177" s="11">
        <f aca="true" t="shared" si="47" ref="M177:M188">SUM(J177:L177)</f>
        <v>60800.72339526</v>
      </c>
      <c r="N177" s="10">
        <v>20128.6562925</v>
      </c>
      <c r="O177" s="10">
        <v>22869.34165066</v>
      </c>
      <c r="P177" s="10">
        <v>22260.84664536</v>
      </c>
      <c r="Q177" s="10">
        <f aca="true" t="shared" si="48" ref="Q177:Q188">SUM(N177:P177)</f>
        <v>65258.844588520005</v>
      </c>
    </row>
    <row r="178" spans="1:17" ht="12.75">
      <c r="A178" s="34" t="s">
        <v>74</v>
      </c>
      <c r="B178" s="10">
        <v>15989.8409244</v>
      </c>
      <c r="C178" s="10">
        <v>9910.47347</v>
      </c>
      <c r="D178" s="20">
        <v>11597.85701959</v>
      </c>
      <c r="E178" s="11">
        <f t="shared" si="45"/>
        <v>37498.17141399</v>
      </c>
      <c r="F178" s="71">
        <v>11823.8914774</v>
      </c>
      <c r="G178" s="72">
        <v>13059.3802152</v>
      </c>
      <c r="H178" s="71">
        <v>12069.043342120001</v>
      </c>
      <c r="I178" s="10">
        <f t="shared" si="46"/>
        <v>36952.31503472</v>
      </c>
      <c r="J178" s="42">
        <v>11529.816743</v>
      </c>
      <c r="K178" s="42">
        <v>11907.23221864</v>
      </c>
      <c r="L178" s="42">
        <v>11320.25564075</v>
      </c>
      <c r="M178" s="11">
        <f t="shared" si="47"/>
        <v>34757.30460239</v>
      </c>
      <c r="N178" s="42">
        <v>12267.584410180001</v>
      </c>
      <c r="O178" s="42">
        <v>10932.460019789998</v>
      </c>
      <c r="P178" s="42">
        <v>13056.36599275</v>
      </c>
      <c r="Q178" s="10">
        <f t="shared" si="48"/>
        <v>36256.41042272</v>
      </c>
    </row>
    <row r="179" spans="1:17" s="17" customFormat="1" ht="12.75">
      <c r="A179" s="34" t="s">
        <v>75</v>
      </c>
      <c r="B179" s="10">
        <v>3667.19767829</v>
      </c>
      <c r="C179" s="10">
        <v>3259.0932086</v>
      </c>
      <c r="D179" s="10">
        <v>3642.7866388</v>
      </c>
      <c r="E179" s="11">
        <f t="shared" si="45"/>
        <v>10569.07752569</v>
      </c>
      <c r="F179" s="72">
        <v>3904.2014438</v>
      </c>
      <c r="G179" s="72">
        <v>4119.9124984</v>
      </c>
      <c r="H179" s="72">
        <v>3658.746823</v>
      </c>
      <c r="I179" s="10">
        <f t="shared" si="46"/>
        <v>11682.8607652</v>
      </c>
      <c r="J179" s="10">
        <v>4067.6255346</v>
      </c>
      <c r="K179" s="10">
        <v>3642.1339581999996</v>
      </c>
      <c r="L179" s="10">
        <v>2250.7024768</v>
      </c>
      <c r="M179" s="11">
        <f t="shared" si="47"/>
        <v>9960.4619696</v>
      </c>
      <c r="N179" s="10">
        <v>4120.0251618</v>
      </c>
      <c r="O179" s="10">
        <v>2817.8761302</v>
      </c>
      <c r="P179" s="10">
        <v>2367.2764192</v>
      </c>
      <c r="Q179" s="10">
        <f t="shared" si="48"/>
        <v>9305.1777112</v>
      </c>
    </row>
    <row r="180" spans="1:17" s="17" customFormat="1" ht="12.75">
      <c r="A180" s="34" t="s">
        <v>201</v>
      </c>
      <c r="B180" s="10">
        <v>653.5363539399999</v>
      </c>
      <c r="C180" s="10">
        <v>1128.1165954800001</v>
      </c>
      <c r="D180" s="10">
        <v>1843.95556679</v>
      </c>
      <c r="E180" s="11">
        <f t="shared" si="45"/>
        <v>3625.60851621</v>
      </c>
      <c r="F180" s="72">
        <v>1360.5506656100001</v>
      </c>
      <c r="G180" s="72">
        <v>1356.50301012</v>
      </c>
      <c r="H180" s="72">
        <v>2258.2085201499995</v>
      </c>
      <c r="I180" s="10">
        <f t="shared" si="46"/>
        <v>4975.262195879999</v>
      </c>
      <c r="J180" s="10">
        <v>1854.5888204300002</v>
      </c>
      <c r="K180" s="10">
        <v>1476.72087366</v>
      </c>
      <c r="L180" s="10">
        <v>1244.8613684000002</v>
      </c>
      <c r="M180" s="11">
        <f t="shared" si="47"/>
        <v>4576.171062490001</v>
      </c>
      <c r="N180" s="10">
        <v>829.85516521</v>
      </c>
      <c r="O180" s="10">
        <v>1624.93728286</v>
      </c>
      <c r="P180" s="10">
        <v>965.90224333</v>
      </c>
      <c r="Q180" s="10">
        <f t="shared" si="48"/>
        <v>3420.6946914000005</v>
      </c>
    </row>
    <row r="181" spans="1:17" s="17" customFormat="1" ht="12.75">
      <c r="A181" s="34" t="s">
        <v>68</v>
      </c>
      <c r="B181" s="10">
        <v>916.030115</v>
      </c>
      <c r="C181" s="10">
        <v>858.665119</v>
      </c>
      <c r="D181" s="10">
        <v>939.500375</v>
      </c>
      <c r="E181" s="11">
        <f t="shared" si="45"/>
        <v>2714.195609</v>
      </c>
      <c r="F181" s="72">
        <v>962.106903</v>
      </c>
      <c r="G181" s="72">
        <v>1078.60601</v>
      </c>
      <c r="H181" s="72">
        <v>1287.044025</v>
      </c>
      <c r="I181" s="10">
        <f t="shared" si="46"/>
        <v>3327.7569379999995</v>
      </c>
      <c r="J181" s="10">
        <v>1222.267603</v>
      </c>
      <c r="K181" s="10">
        <v>1205.945802</v>
      </c>
      <c r="L181" s="10">
        <v>902.863147</v>
      </c>
      <c r="M181" s="11">
        <f t="shared" si="47"/>
        <v>3331.076552</v>
      </c>
      <c r="N181" s="10">
        <v>950.081681</v>
      </c>
      <c r="O181" s="10">
        <v>704.001872</v>
      </c>
      <c r="P181" s="10">
        <v>716.294581</v>
      </c>
      <c r="Q181" s="10">
        <f t="shared" si="48"/>
        <v>2370.378134</v>
      </c>
    </row>
    <row r="182" spans="1:17" s="17" customFormat="1" ht="12.75">
      <c r="A182" s="34" t="s">
        <v>202</v>
      </c>
      <c r="B182" s="10">
        <v>22623.069270760003</v>
      </c>
      <c r="C182" s="10">
        <v>21852.711628959998</v>
      </c>
      <c r="D182" s="21">
        <v>23219.74388585</v>
      </c>
      <c r="E182" s="11">
        <f t="shared" si="45"/>
        <v>67695.52478557</v>
      </c>
      <c r="F182" s="72">
        <v>21159.579738490003</v>
      </c>
      <c r="G182" s="72">
        <v>22262.22077866</v>
      </c>
      <c r="H182" s="72">
        <v>22920.45098871</v>
      </c>
      <c r="I182" s="10">
        <f t="shared" si="46"/>
        <v>66342.25150586001</v>
      </c>
      <c r="J182" s="10">
        <v>16497.337243680002</v>
      </c>
      <c r="K182" s="10">
        <v>30751.426322490002</v>
      </c>
      <c r="L182" s="10">
        <v>18780.0915135</v>
      </c>
      <c r="M182" s="11">
        <f t="shared" si="47"/>
        <v>66028.85507967</v>
      </c>
      <c r="N182" s="10">
        <v>21713.774322690002</v>
      </c>
      <c r="O182" s="10">
        <v>19026.892906009998</v>
      </c>
      <c r="P182" s="10">
        <v>22539.11863686</v>
      </c>
      <c r="Q182" s="10">
        <f t="shared" si="48"/>
        <v>63279.78586556</v>
      </c>
    </row>
    <row r="183" spans="1:17" s="17" customFormat="1" ht="12.75">
      <c r="A183" s="34" t="s">
        <v>203</v>
      </c>
      <c r="B183" s="10">
        <v>4549.41475444</v>
      </c>
      <c r="C183" s="10">
        <v>4675.448564859999</v>
      </c>
      <c r="D183" s="21">
        <v>4321.447845600001</v>
      </c>
      <c r="E183" s="11">
        <f t="shared" si="45"/>
        <v>13546.311164899998</v>
      </c>
      <c r="F183" s="72">
        <v>5721.34240863</v>
      </c>
      <c r="G183" s="72">
        <v>3877.8381322</v>
      </c>
      <c r="H183" s="72">
        <v>3015.5801298</v>
      </c>
      <c r="I183" s="10">
        <f t="shared" si="46"/>
        <v>12614.760670630001</v>
      </c>
      <c r="J183" s="10">
        <v>5566.2504816</v>
      </c>
      <c r="K183" s="10">
        <v>3852.3424496</v>
      </c>
      <c r="L183" s="10">
        <v>1366.71231275</v>
      </c>
      <c r="M183" s="11">
        <f t="shared" si="47"/>
        <v>10785.30524395</v>
      </c>
      <c r="N183" s="10">
        <v>2644.624868</v>
      </c>
      <c r="O183" s="10">
        <v>2309.334678</v>
      </c>
      <c r="P183" s="10">
        <v>4501.620132</v>
      </c>
      <c r="Q183" s="10">
        <f t="shared" si="48"/>
        <v>9455.579678</v>
      </c>
    </row>
    <row r="184" spans="1:17" s="17" customFormat="1" ht="12.75">
      <c r="A184" s="61" t="s">
        <v>236</v>
      </c>
      <c r="B184" s="10"/>
      <c r="C184" s="10"/>
      <c r="D184" s="21"/>
      <c r="E184" s="11">
        <f t="shared" si="45"/>
        <v>0</v>
      </c>
      <c r="F184" s="72"/>
      <c r="G184" s="72"/>
      <c r="H184" s="72"/>
      <c r="I184" s="10">
        <f t="shared" si="46"/>
        <v>0</v>
      </c>
      <c r="J184" s="10"/>
      <c r="K184" s="10"/>
      <c r="L184" s="10"/>
      <c r="M184" s="11">
        <f t="shared" si="47"/>
        <v>0</v>
      </c>
      <c r="N184" s="10"/>
      <c r="O184" s="10"/>
      <c r="P184" s="10"/>
      <c r="Q184" s="10">
        <f t="shared" si="48"/>
        <v>0</v>
      </c>
    </row>
    <row r="185" spans="1:17" s="17" customFormat="1" ht="12.75">
      <c r="A185" s="61" t="s">
        <v>237</v>
      </c>
      <c r="B185" s="10">
        <v>329.265406</v>
      </c>
      <c r="C185" s="10">
        <v>222.988083</v>
      </c>
      <c r="D185" s="21">
        <v>244.54524</v>
      </c>
      <c r="E185" s="11">
        <f t="shared" si="45"/>
        <v>796.798729</v>
      </c>
      <c r="F185" s="72">
        <v>249.863235</v>
      </c>
      <c r="G185" s="72">
        <v>250.709637</v>
      </c>
      <c r="H185" s="72">
        <v>249.315831</v>
      </c>
      <c r="I185" s="10">
        <f t="shared" si="46"/>
        <v>749.888703</v>
      </c>
      <c r="J185" s="10">
        <v>234.605103</v>
      </c>
      <c r="K185" s="10">
        <v>235.943304</v>
      </c>
      <c r="L185" s="10">
        <v>224.191627</v>
      </c>
      <c r="M185" s="11">
        <f t="shared" si="47"/>
        <v>694.740034</v>
      </c>
      <c r="N185" s="10">
        <v>223.800384</v>
      </c>
      <c r="O185" s="10">
        <v>240.115485</v>
      </c>
      <c r="P185" s="10">
        <v>230.069358</v>
      </c>
      <c r="Q185" s="10">
        <f t="shared" si="48"/>
        <v>693.985227</v>
      </c>
    </row>
    <row r="186" spans="1:17" s="17" customFormat="1" ht="12.75">
      <c r="A186" s="34" t="s">
        <v>204</v>
      </c>
      <c r="B186" s="10">
        <v>64.578501</v>
      </c>
      <c r="C186" s="10">
        <v>76.395799</v>
      </c>
      <c r="D186" s="21">
        <v>63.742882</v>
      </c>
      <c r="E186" s="11">
        <f t="shared" si="45"/>
        <v>204.717182</v>
      </c>
      <c r="F186" s="72">
        <v>67.676328</v>
      </c>
      <c r="G186" s="72">
        <v>89.985009</v>
      </c>
      <c r="H186" s="72">
        <v>83.882749</v>
      </c>
      <c r="I186" s="10">
        <f t="shared" si="46"/>
        <v>241.544086</v>
      </c>
      <c r="J186" s="10">
        <v>86.293526</v>
      </c>
      <c r="K186" s="10">
        <v>62.301618</v>
      </c>
      <c r="L186" s="10">
        <v>57.402297</v>
      </c>
      <c r="M186" s="11">
        <f t="shared" si="47"/>
        <v>205.997441</v>
      </c>
      <c r="N186" s="10">
        <v>55.90237</v>
      </c>
      <c r="O186" s="10">
        <v>60.537278</v>
      </c>
      <c r="P186" s="10">
        <v>52.401725</v>
      </c>
      <c r="Q186" s="10">
        <f t="shared" si="48"/>
        <v>168.841373</v>
      </c>
    </row>
    <row r="187" spans="1:17" s="17" customFormat="1" ht="12.75">
      <c r="A187" s="34" t="s">
        <v>234</v>
      </c>
      <c r="B187" s="10">
        <v>3966.6291610699996</v>
      </c>
      <c r="C187" s="10">
        <v>7099.400220140001</v>
      </c>
      <c r="D187" s="21">
        <v>7945.862404669999</v>
      </c>
      <c r="E187" s="11">
        <f t="shared" si="45"/>
        <v>19011.891785879998</v>
      </c>
      <c r="F187" s="72">
        <v>6409.4162173899995</v>
      </c>
      <c r="G187" s="72">
        <v>7022.07851158</v>
      </c>
      <c r="H187" s="72">
        <v>6739.91827247</v>
      </c>
      <c r="I187" s="10">
        <f t="shared" si="46"/>
        <v>20171.41300144</v>
      </c>
      <c r="J187" s="10">
        <v>7454.72571679</v>
      </c>
      <c r="K187" s="10">
        <v>5066.199931799999</v>
      </c>
      <c r="L187" s="41">
        <v>6352.96552712</v>
      </c>
      <c r="M187" s="11">
        <f t="shared" si="47"/>
        <v>18873.89117571</v>
      </c>
      <c r="N187" s="41">
        <v>7341.17550576</v>
      </c>
      <c r="O187" s="41">
        <v>5550.100250559999</v>
      </c>
      <c r="P187" s="41">
        <v>7277.19766306</v>
      </c>
      <c r="Q187" s="10">
        <f t="shared" si="48"/>
        <v>20168.47341938</v>
      </c>
    </row>
    <row r="188" spans="1:17" s="17" customFormat="1" ht="12.75">
      <c r="A188" s="34" t="s">
        <v>38</v>
      </c>
      <c r="B188" s="10">
        <v>2050.424407829989</v>
      </c>
      <c r="C188" s="10">
        <v>2454.4299298200167</v>
      </c>
      <c r="D188" s="21">
        <v>2049.059445229963</v>
      </c>
      <c r="E188" s="11">
        <f t="shared" si="45"/>
        <v>6553.9137828799685</v>
      </c>
      <c r="F188" s="72">
        <v>1479.737896110004</v>
      </c>
      <c r="G188" s="72">
        <v>2417.34740047</v>
      </c>
      <c r="H188" s="72">
        <v>1574.5520637699883</v>
      </c>
      <c r="I188" s="10">
        <f t="shared" si="46"/>
        <v>5471.637360349992</v>
      </c>
      <c r="J188" s="10">
        <v>2212.270148080028</v>
      </c>
      <c r="K188" s="19">
        <v>2939.5574183300123</v>
      </c>
      <c r="L188" s="41">
        <v>5161.029068409996</v>
      </c>
      <c r="M188" s="11">
        <f t="shared" si="47"/>
        <v>10312.856634820037</v>
      </c>
      <c r="N188" s="41">
        <v>2359.9341176799826</v>
      </c>
      <c r="O188" s="41">
        <v>3853.9092521800085</v>
      </c>
      <c r="P188" s="41">
        <v>2176.1538030099946</v>
      </c>
      <c r="Q188" s="10">
        <f t="shared" si="48"/>
        <v>8389.997172869986</v>
      </c>
    </row>
    <row r="189" spans="1:17" s="17" customFormat="1" ht="12.75">
      <c r="A189" s="18" t="s">
        <v>36</v>
      </c>
      <c r="B189" s="19">
        <f aca="true" t="shared" si="49" ref="B189:Q189">SUM(B177:B188)</f>
        <v>71211.70793819</v>
      </c>
      <c r="C189" s="19">
        <f t="shared" si="49"/>
        <v>68894.98172640003</v>
      </c>
      <c r="D189" s="19">
        <f t="shared" si="49"/>
        <v>78344.37432070999</v>
      </c>
      <c r="E189" s="19">
        <f t="shared" si="49"/>
        <v>218451.06398529996</v>
      </c>
      <c r="F189" s="19">
        <f t="shared" si="49"/>
        <v>74981.10848765</v>
      </c>
      <c r="G189" s="19">
        <f t="shared" si="49"/>
        <v>75826.36053941002</v>
      </c>
      <c r="H189" s="19">
        <f t="shared" si="49"/>
        <v>74243.11753909997</v>
      </c>
      <c r="I189" s="19">
        <f t="shared" si="49"/>
        <v>225050.58656616003</v>
      </c>
      <c r="J189" s="19">
        <f t="shared" si="49"/>
        <v>74215.64816792002</v>
      </c>
      <c r="K189" s="19">
        <f t="shared" si="49"/>
        <v>81523.48356836001</v>
      </c>
      <c r="L189" s="19">
        <f>SUM(L177:L188)</f>
        <v>64588.25145461</v>
      </c>
      <c r="M189" s="19">
        <f>SUM(M177:M188)</f>
        <v>220327.38319089</v>
      </c>
      <c r="N189" s="19">
        <f t="shared" si="49"/>
        <v>72635.41427881998</v>
      </c>
      <c r="O189" s="19">
        <f>SUM(O177:O188)</f>
        <v>69989.50680526001</v>
      </c>
      <c r="P189" s="19">
        <f>SUM(P177:P188)</f>
        <v>76143.24719956999</v>
      </c>
      <c r="Q189" s="19">
        <f t="shared" si="49"/>
        <v>218768.16828364998</v>
      </c>
    </row>
    <row r="190" spans="1:17" s="17" customFormat="1" ht="12.75">
      <c r="A190" s="39" t="s">
        <v>37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s="17" customFormat="1" ht="12.75">
      <c r="A191" s="40" t="s">
        <v>164</v>
      </c>
      <c r="B191" s="41">
        <v>7735.77522931</v>
      </c>
      <c r="C191" s="41">
        <v>11900.73549623</v>
      </c>
      <c r="D191" s="41">
        <v>13297.41102568</v>
      </c>
      <c r="E191" s="11">
        <f aca="true" t="shared" si="50" ref="E191:E238">SUM(B191:D191)</f>
        <v>32933.92175122</v>
      </c>
      <c r="F191" s="72">
        <v>12337.5430033</v>
      </c>
      <c r="G191" s="72">
        <v>12491.39683925</v>
      </c>
      <c r="H191" s="72">
        <v>11520.2258623</v>
      </c>
      <c r="I191" s="10">
        <f aca="true" t="shared" si="51" ref="I191:I238">SUM(F191:H191)</f>
        <v>36349.16570485</v>
      </c>
      <c r="J191" s="10">
        <v>14745.4481385</v>
      </c>
      <c r="K191" s="10">
        <v>9798.791185290002</v>
      </c>
      <c r="L191" s="10">
        <v>8395.36147174</v>
      </c>
      <c r="M191" s="11">
        <f aca="true" t="shared" si="52" ref="M191:M238">SUM(J191:L191)</f>
        <v>32939.60079553</v>
      </c>
      <c r="N191" s="10">
        <v>10818.388514799999</v>
      </c>
      <c r="O191" s="10">
        <v>13657.34783</v>
      </c>
      <c r="P191" s="10">
        <v>11452.5820994</v>
      </c>
      <c r="Q191" s="10">
        <f aca="true" t="shared" si="53" ref="Q191:Q241">SUM(N191:P191)</f>
        <v>35928.3184442</v>
      </c>
    </row>
    <row r="192" spans="1:17" s="17" customFormat="1" ht="12.75">
      <c r="A192" s="40" t="s">
        <v>165</v>
      </c>
      <c r="B192" s="41">
        <v>5516.953039970001</v>
      </c>
      <c r="C192" s="41">
        <v>3425.73926795</v>
      </c>
      <c r="D192" s="41">
        <v>4657.32013835</v>
      </c>
      <c r="E192" s="11">
        <f t="shared" si="50"/>
        <v>13600.01244627</v>
      </c>
      <c r="F192" s="72">
        <v>3193.20060664</v>
      </c>
      <c r="G192" s="72">
        <v>2646.49607687</v>
      </c>
      <c r="H192" s="72">
        <v>2447.1940746799996</v>
      </c>
      <c r="I192" s="10">
        <f t="shared" si="51"/>
        <v>8286.890758189998</v>
      </c>
      <c r="J192" s="10">
        <v>2110.60204858</v>
      </c>
      <c r="K192" s="10">
        <v>4425.54536841</v>
      </c>
      <c r="L192" s="10">
        <v>3125.88687174</v>
      </c>
      <c r="M192" s="11">
        <f t="shared" si="52"/>
        <v>9662.03428873</v>
      </c>
      <c r="N192" s="10">
        <v>2594.17487925</v>
      </c>
      <c r="O192" s="10">
        <v>2849.9370776399996</v>
      </c>
      <c r="P192" s="10">
        <v>3194.52455409</v>
      </c>
      <c r="Q192" s="10">
        <f t="shared" si="53"/>
        <v>8638.636510979999</v>
      </c>
    </row>
    <row r="193" spans="1:17" s="17" customFormat="1" ht="12.75">
      <c r="A193" s="40" t="s">
        <v>166</v>
      </c>
      <c r="B193" s="41">
        <v>1265.6437188500001</v>
      </c>
      <c r="C193" s="41">
        <v>2119.2661152</v>
      </c>
      <c r="D193" s="41">
        <v>3899.48474042</v>
      </c>
      <c r="E193" s="11">
        <f t="shared" si="50"/>
        <v>7284.39457447</v>
      </c>
      <c r="F193" s="72">
        <v>3869.9836359899996</v>
      </c>
      <c r="G193" s="72">
        <v>4314.80763719</v>
      </c>
      <c r="H193" s="72">
        <v>2655.486244</v>
      </c>
      <c r="I193" s="10">
        <f t="shared" si="51"/>
        <v>10840.277517179999</v>
      </c>
      <c r="J193" s="10">
        <v>2674.2355807400004</v>
      </c>
      <c r="K193" s="10">
        <v>5232.58838194</v>
      </c>
      <c r="L193" s="10">
        <v>3232.8588798600003</v>
      </c>
      <c r="M193" s="11">
        <f t="shared" si="52"/>
        <v>11139.682842540002</v>
      </c>
      <c r="N193" s="10">
        <v>3269.97867729</v>
      </c>
      <c r="O193" s="10">
        <v>3500.37030034</v>
      </c>
      <c r="P193" s="10">
        <v>1711.69765537</v>
      </c>
      <c r="Q193" s="10">
        <f t="shared" si="53"/>
        <v>8482.046633</v>
      </c>
    </row>
    <row r="194" spans="1:17" s="17" customFormat="1" ht="12.75">
      <c r="A194" s="40" t="s">
        <v>167</v>
      </c>
      <c r="B194" s="41">
        <v>475.55636011</v>
      </c>
      <c r="C194" s="41">
        <v>672.70139827</v>
      </c>
      <c r="D194" s="41">
        <v>190.78916499</v>
      </c>
      <c r="E194" s="11">
        <f t="shared" si="50"/>
        <v>1339.04692337</v>
      </c>
      <c r="F194" s="72">
        <v>712.4339774299999</v>
      </c>
      <c r="G194" s="72">
        <v>1480.60032915</v>
      </c>
      <c r="H194" s="72">
        <v>1216.64317586</v>
      </c>
      <c r="I194" s="10">
        <f t="shared" si="51"/>
        <v>3409.67748244</v>
      </c>
      <c r="J194" s="10">
        <v>1699.5354111099998</v>
      </c>
      <c r="K194" s="10">
        <v>1493.52828424</v>
      </c>
      <c r="L194" s="10">
        <v>1887.6951451199998</v>
      </c>
      <c r="M194" s="11">
        <f t="shared" si="52"/>
        <v>5080.75884047</v>
      </c>
      <c r="N194" s="10">
        <v>1188.8925949000002</v>
      </c>
      <c r="O194" s="10">
        <v>1861.85395218</v>
      </c>
      <c r="P194" s="10">
        <v>668.125308</v>
      </c>
      <c r="Q194" s="10">
        <f t="shared" si="53"/>
        <v>3718.8718550800004</v>
      </c>
    </row>
    <row r="195" spans="1:17" s="17" customFormat="1" ht="12.75">
      <c r="A195" s="40" t="s">
        <v>168</v>
      </c>
      <c r="B195" s="41">
        <v>778.457727</v>
      </c>
      <c r="C195" s="41">
        <v>6824.4051186199995</v>
      </c>
      <c r="D195" s="41">
        <v>4611.60073395</v>
      </c>
      <c r="E195" s="11">
        <f t="shared" si="50"/>
        <v>12214.46357957</v>
      </c>
      <c r="F195" s="72">
        <v>5055.17676284</v>
      </c>
      <c r="G195" s="71">
        <v>5470.497500760001</v>
      </c>
      <c r="H195" s="72">
        <v>5633.79999563</v>
      </c>
      <c r="I195" s="10">
        <f t="shared" si="51"/>
        <v>16159.474259230003</v>
      </c>
      <c r="J195" s="10">
        <v>6680.88724229</v>
      </c>
      <c r="K195" s="10">
        <v>8727.716483799999</v>
      </c>
      <c r="L195" s="10">
        <v>10684.60936271</v>
      </c>
      <c r="M195" s="11">
        <f t="shared" si="52"/>
        <v>26093.2130888</v>
      </c>
      <c r="N195" s="10">
        <v>6752.24833338</v>
      </c>
      <c r="O195" s="10">
        <v>6294.836841700001</v>
      </c>
      <c r="P195" s="10">
        <v>3478.86915102</v>
      </c>
      <c r="Q195" s="10">
        <f t="shared" si="53"/>
        <v>16525.9543261</v>
      </c>
    </row>
    <row r="196" spans="1:17" s="17" customFormat="1" ht="12.75">
      <c r="A196" s="40" t="s">
        <v>169</v>
      </c>
      <c r="B196" s="41">
        <v>2994.49829976</v>
      </c>
      <c r="C196" s="41">
        <v>6844.43732058</v>
      </c>
      <c r="D196" s="41">
        <v>7094.386530770001</v>
      </c>
      <c r="E196" s="11">
        <f t="shared" si="50"/>
        <v>16933.322151110002</v>
      </c>
      <c r="F196" s="71">
        <v>11584.56310676</v>
      </c>
      <c r="G196" s="71">
        <v>751.83814415</v>
      </c>
      <c r="H196" s="71">
        <v>5735.45187133</v>
      </c>
      <c r="I196" s="10">
        <f t="shared" si="51"/>
        <v>18071.85312224</v>
      </c>
      <c r="J196" s="10">
        <v>8029.604304060001</v>
      </c>
      <c r="K196" s="10">
        <v>9149.6483398</v>
      </c>
      <c r="L196" s="10">
        <v>6932.093900649999</v>
      </c>
      <c r="M196" s="11">
        <f t="shared" si="52"/>
        <v>24111.34654451</v>
      </c>
      <c r="N196" s="10">
        <v>6331.85502612</v>
      </c>
      <c r="O196" s="10">
        <v>7273.3887614099995</v>
      </c>
      <c r="P196" s="10">
        <v>6858.358295</v>
      </c>
      <c r="Q196" s="10">
        <f t="shared" si="53"/>
        <v>20463.60208253</v>
      </c>
    </row>
    <row r="197" spans="1:17" ht="12.75">
      <c r="A197" s="40" t="s">
        <v>170</v>
      </c>
      <c r="B197" s="41">
        <v>9619.656767870001</v>
      </c>
      <c r="C197" s="41">
        <v>15791.774235920002</v>
      </c>
      <c r="D197" s="41">
        <v>7164.20622101</v>
      </c>
      <c r="E197" s="11">
        <f t="shared" si="50"/>
        <v>32575.637224800004</v>
      </c>
      <c r="F197" s="71">
        <v>15746.07776384</v>
      </c>
      <c r="G197" s="71">
        <v>15518.13353537</v>
      </c>
      <c r="H197" s="71">
        <v>16267.06763741</v>
      </c>
      <c r="I197" s="10">
        <f t="shared" si="51"/>
        <v>47531.27893662</v>
      </c>
      <c r="J197" s="42">
        <v>20192.612162530004</v>
      </c>
      <c r="K197" s="42">
        <v>19121.86629591</v>
      </c>
      <c r="L197" s="42">
        <v>17211.16443647</v>
      </c>
      <c r="M197" s="11">
        <f t="shared" si="52"/>
        <v>56525.64289491001</v>
      </c>
      <c r="N197" s="42">
        <v>16874.62195168</v>
      </c>
      <c r="O197" s="42">
        <v>19288.886341010002</v>
      </c>
      <c r="P197" s="42">
        <v>18800.151558350004</v>
      </c>
      <c r="Q197" s="10">
        <f t="shared" si="53"/>
        <v>54963.65985104001</v>
      </c>
    </row>
    <row r="198" spans="1:17" ht="12.75">
      <c r="A198" s="40" t="s">
        <v>89</v>
      </c>
      <c r="B198" s="41">
        <v>2510.2702401799997</v>
      </c>
      <c r="C198" s="41">
        <v>1773.69814475</v>
      </c>
      <c r="D198" s="41">
        <v>1115.22588348</v>
      </c>
      <c r="E198" s="11">
        <f t="shared" si="50"/>
        <v>5399.1942684099995</v>
      </c>
      <c r="F198" s="71">
        <v>1252.6569908800002</v>
      </c>
      <c r="G198" s="71">
        <v>1168.83838399</v>
      </c>
      <c r="H198" s="71">
        <v>992.6540184400001</v>
      </c>
      <c r="I198" s="10">
        <f t="shared" si="51"/>
        <v>3414.14939331</v>
      </c>
      <c r="J198" s="42">
        <v>1466.7343220799999</v>
      </c>
      <c r="K198" s="42">
        <v>1385.4975402999999</v>
      </c>
      <c r="L198" s="42">
        <v>442.10167601999996</v>
      </c>
      <c r="M198" s="11">
        <f t="shared" si="52"/>
        <v>3294.3335383999997</v>
      </c>
      <c r="N198" s="42">
        <v>385.21577895999997</v>
      </c>
      <c r="O198" s="42">
        <v>790.57035722</v>
      </c>
      <c r="P198" s="42">
        <v>969.7550846</v>
      </c>
      <c r="Q198" s="10">
        <f t="shared" si="53"/>
        <v>2145.54122078</v>
      </c>
    </row>
    <row r="199" spans="1:17" ht="12.75">
      <c r="A199" s="40" t="s">
        <v>91</v>
      </c>
      <c r="B199" s="41">
        <v>0</v>
      </c>
      <c r="C199" s="41">
        <v>0</v>
      </c>
      <c r="D199" s="41">
        <v>0</v>
      </c>
      <c r="E199" s="11">
        <f t="shared" si="50"/>
        <v>0</v>
      </c>
      <c r="F199" s="71">
        <v>0</v>
      </c>
      <c r="G199" s="71">
        <v>0</v>
      </c>
      <c r="H199" s="71">
        <v>0</v>
      </c>
      <c r="I199" s="10">
        <f t="shared" si="51"/>
        <v>0</v>
      </c>
      <c r="J199" s="42">
        <v>0</v>
      </c>
      <c r="K199" s="42">
        <v>0</v>
      </c>
      <c r="L199" s="42">
        <v>0</v>
      </c>
      <c r="M199" s="11">
        <f t="shared" si="52"/>
        <v>0</v>
      </c>
      <c r="N199" s="42">
        <v>0</v>
      </c>
      <c r="O199" s="42">
        <v>0</v>
      </c>
      <c r="P199" s="42">
        <v>0</v>
      </c>
      <c r="Q199" s="10">
        <f t="shared" si="53"/>
        <v>0</v>
      </c>
    </row>
    <row r="200" spans="1:17" ht="12.75">
      <c r="A200" s="40" t="s">
        <v>92</v>
      </c>
      <c r="B200" s="41">
        <v>648.37787477</v>
      </c>
      <c r="C200" s="41">
        <v>722.90635355</v>
      </c>
      <c r="D200" s="41">
        <v>1105.5965875999998</v>
      </c>
      <c r="E200" s="11">
        <f t="shared" si="50"/>
        <v>2476.88081592</v>
      </c>
      <c r="F200" s="71">
        <v>345.1471762</v>
      </c>
      <c r="G200" s="71">
        <v>550.6728629099999</v>
      </c>
      <c r="H200" s="71">
        <v>486.17226306</v>
      </c>
      <c r="I200" s="10">
        <f t="shared" si="51"/>
        <v>1381.99230217</v>
      </c>
      <c r="J200" s="42">
        <v>681.63900085</v>
      </c>
      <c r="K200" s="42">
        <v>18.50328931</v>
      </c>
      <c r="L200" s="42">
        <v>289.71872444999997</v>
      </c>
      <c r="M200" s="11">
        <f t="shared" si="52"/>
        <v>989.86101461</v>
      </c>
      <c r="N200" s="42">
        <v>96.7550602</v>
      </c>
      <c r="O200" s="42">
        <v>65.98225678</v>
      </c>
      <c r="P200" s="42">
        <v>165.11434731999998</v>
      </c>
      <c r="Q200" s="10">
        <f t="shared" si="53"/>
        <v>327.8516643</v>
      </c>
    </row>
    <row r="201" spans="1:17" ht="12.75">
      <c r="A201" s="40" t="s">
        <v>93</v>
      </c>
      <c r="B201" s="41">
        <v>88.8914142</v>
      </c>
      <c r="C201" s="41">
        <v>48.21118826</v>
      </c>
      <c r="D201" s="41">
        <v>699.15400783</v>
      </c>
      <c r="E201" s="11">
        <f t="shared" si="50"/>
        <v>836.25661029</v>
      </c>
      <c r="F201" s="71">
        <v>339.61448196</v>
      </c>
      <c r="G201" s="71">
        <v>103.28270119999999</v>
      </c>
      <c r="H201" s="71">
        <v>612.8884745800001</v>
      </c>
      <c r="I201" s="10">
        <f t="shared" si="51"/>
        <v>1055.78565774</v>
      </c>
      <c r="J201" s="42">
        <v>541.74272721</v>
      </c>
      <c r="K201" s="42">
        <v>221.20747978</v>
      </c>
      <c r="L201" s="42">
        <v>523.58199982</v>
      </c>
      <c r="M201" s="11">
        <f t="shared" si="52"/>
        <v>1286.53220681</v>
      </c>
      <c r="N201" s="42">
        <v>0</v>
      </c>
      <c r="O201" s="42">
        <v>0</v>
      </c>
      <c r="P201" s="42">
        <v>492.3020262</v>
      </c>
      <c r="Q201" s="10">
        <f t="shared" si="53"/>
        <v>492.3020262</v>
      </c>
    </row>
    <row r="202" spans="1:17" ht="12.75">
      <c r="A202" s="40" t="s">
        <v>171</v>
      </c>
      <c r="B202" s="41">
        <v>0</v>
      </c>
      <c r="C202" s="41"/>
      <c r="D202" s="41">
        <v>0</v>
      </c>
      <c r="E202" s="11">
        <f t="shared" si="50"/>
        <v>0</v>
      </c>
      <c r="F202" s="71">
        <v>0</v>
      </c>
      <c r="G202" s="71">
        <v>0</v>
      </c>
      <c r="H202" s="71">
        <v>0</v>
      </c>
      <c r="I202" s="10">
        <f t="shared" si="51"/>
        <v>0</v>
      </c>
      <c r="J202" s="42">
        <v>0</v>
      </c>
      <c r="K202" s="42">
        <v>0</v>
      </c>
      <c r="L202" s="42"/>
      <c r="M202" s="11">
        <f t="shared" si="52"/>
        <v>0</v>
      </c>
      <c r="N202" s="42">
        <v>0</v>
      </c>
      <c r="O202" s="42">
        <v>137.17987</v>
      </c>
      <c r="P202" s="42">
        <v>0</v>
      </c>
      <c r="Q202" s="10">
        <f t="shared" si="53"/>
        <v>137.17987</v>
      </c>
    </row>
    <row r="203" spans="1:17" ht="12.75">
      <c r="A203" s="40" t="s">
        <v>172</v>
      </c>
      <c r="B203" s="41">
        <v>0</v>
      </c>
      <c r="C203" s="41"/>
      <c r="D203" s="41">
        <v>0</v>
      </c>
      <c r="E203" s="11">
        <f t="shared" si="50"/>
        <v>0</v>
      </c>
      <c r="F203" s="71">
        <v>0</v>
      </c>
      <c r="G203" s="71">
        <v>0</v>
      </c>
      <c r="H203" s="71">
        <v>0</v>
      </c>
      <c r="I203" s="10">
        <f t="shared" si="51"/>
        <v>0</v>
      </c>
      <c r="J203" s="42">
        <v>0</v>
      </c>
      <c r="K203" s="42">
        <v>0</v>
      </c>
      <c r="L203" s="42"/>
      <c r="M203" s="11">
        <f t="shared" si="52"/>
        <v>0</v>
      </c>
      <c r="N203" s="42">
        <v>0</v>
      </c>
      <c r="O203" s="42">
        <v>0</v>
      </c>
      <c r="P203" s="42">
        <v>0</v>
      </c>
      <c r="Q203" s="10">
        <f t="shared" si="53"/>
        <v>0</v>
      </c>
    </row>
    <row r="204" spans="1:17" ht="12.75">
      <c r="A204" s="40" t="s">
        <v>97</v>
      </c>
      <c r="B204" s="41">
        <v>418.773579</v>
      </c>
      <c r="C204" s="41">
        <v>263.912005</v>
      </c>
      <c r="D204" s="41">
        <v>403.124676</v>
      </c>
      <c r="E204" s="11">
        <f t="shared" si="50"/>
        <v>1085.8102600000002</v>
      </c>
      <c r="F204" s="71">
        <v>348.292399</v>
      </c>
      <c r="G204" s="71">
        <v>639.649162</v>
      </c>
      <c r="H204" s="71">
        <v>536.180303</v>
      </c>
      <c r="I204" s="10">
        <f t="shared" si="51"/>
        <v>1524.1218640000002</v>
      </c>
      <c r="J204" s="42">
        <v>598.182425</v>
      </c>
      <c r="K204" s="42">
        <v>456.454582</v>
      </c>
      <c r="L204" s="42">
        <v>507.898106</v>
      </c>
      <c r="M204" s="11">
        <f t="shared" si="52"/>
        <v>1562.535113</v>
      </c>
      <c r="N204" s="42">
        <v>259.904139</v>
      </c>
      <c r="O204" s="42">
        <v>303.375849</v>
      </c>
      <c r="P204" s="42">
        <v>216.212201</v>
      </c>
      <c r="Q204" s="10">
        <f t="shared" si="53"/>
        <v>779.492189</v>
      </c>
    </row>
    <row r="205" spans="1:17" ht="12.75">
      <c r="A205" s="40" t="s">
        <v>98</v>
      </c>
      <c r="B205" s="41">
        <v>14.065003</v>
      </c>
      <c r="C205" s="41"/>
      <c r="D205" s="41">
        <v>48.46408567</v>
      </c>
      <c r="E205" s="11">
        <f t="shared" si="50"/>
        <v>62.52908867000001</v>
      </c>
      <c r="F205" s="71">
        <v>15.81721372</v>
      </c>
      <c r="G205" s="71">
        <v>84.38077596</v>
      </c>
      <c r="H205" s="71">
        <v>61.8302999</v>
      </c>
      <c r="I205" s="10">
        <f t="shared" si="51"/>
        <v>162.02828957999998</v>
      </c>
      <c r="J205" s="42">
        <v>0</v>
      </c>
      <c r="K205" s="42">
        <v>48.69186215</v>
      </c>
      <c r="L205" s="42">
        <v>85.46268</v>
      </c>
      <c r="M205" s="11">
        <f t="shared" si="52"/>
        <v>134.15454215</v>
      </c>
      <c r="N205" s="42">
        <v>176.79272391</v>
      </c>
      <c r="O205" s="42">
        <v>0</v>
      </c>
      <c r="P205" s="42">
        <v>112.74308398000001</v>
      </c>
      <c r="Q205" s="10">
        <f t="shared" si="53"/>
        <v>289.53580789</v>
      </c>
    </row>
    <row r="206" spans="1:17" ht="12.75">
      <c r="A206" s="40" t="s">
        <v>99</v>
      </c>
      <c r="B206" s="41">
        <v>73.65164747</v>
      </c>
      <c r="C206" s="41">
        <v>295.45624044</v>
      </c>
      <c r="D206" s="41">
        <v>0</v>
      </c>
      <c r="E206" s="11">
        <f t="shared" si="50"/>
        <v>369.10788791</v>
      </c>
      <c r="F206" s="71">
        <v>173.73850944</v>
      </c>
      <c r="G206" s="71">
        <v>126.00432191</v>
      </c>
      <c r="H206" s="71">
        <v>26.70158</v>
      </c>
      <c r="I206" s="10">
        <f t="shared" si="51"/>
        <v>326.44441135</v>
      </c>
      <c r="J206" s="42">
        <v>11.5738455</v>
      </c>
      <c r="K206" s="42">
        <v>185.48541582</v>
      </c>
      <c r="L206" s="42">
        <v>93.92465459</v>
      </c>
      <c r="M206" s="11">
        <f t="shared" si="52"/>
        <v>290.98391591</v>
      </c>
      <c r="N206" s="42">
        <v>30.23407907</v>
      </c>
      <c r="O206" s="42">
        <v>23.7212375</v>
      </c>
      <c r="P206" s="42">
        <v>7.26941246</v>
      </c>
      <c r="Q206" s="10">
        <f t="shared" si="53"/>
        <v>61.22472903</v>
      </c>
    </row>
    <row r="207" spans="1:17" ht="12.75">
      <c r="A207" s="40" t="s">
        <v>173</v>
      </c>
      <c r="B207" s="41">
        <v>0</v>
      </c>
      <c r="C207" s="41"/>
      <c r="D207" s="41">
        <v>0</v>
      </c>
      <c r="E207" s="11">
        <f t="shared" si="50"/>
        <v>0</v>
      </c>
      <c r="F207" s="71">
        <v>0</v>
      </c>
      <c r="G207" s="71">
        <v>0</v>
      </c>
      <c r="H207" s="71">
        <v>0</v>
      </c>
      <c r="I207" s="10">
        <f t="shared" si="51"/>
        <v>0</v>
      </c>
      <c r="J207" s="42">
        <v>0</v>
      </c>
      <c r="K207" s="42">
        <v>0</v>
      </c>
      <c r="L207" s="42">
        <v>0</v>
      </c>
      <c r="M207" s="11">
        <f t="shared" si="52"/>
        <v>0</v>
      </c>
      <c r="N207" s="42">
        <v>0</v>
      </c>
      <c r="O207" s="42">
        <v>0</v>
      </c>
      <c r="P207" s="42">
        <v>0</v>
      </c>
      <c r="Q207" s="10">
        <f t="shared" si="53"/>
        <v>0</v>
      </c>
    </row>
    <row r="208" spans="1:17" ht="12.75">
      <c r="A208" s="40" t="s">
        <v>101</v>
      </c>
      <c r="B208" s="41">
        <v>433.37602397</v>
      </c>
      <c r="C208" s="41">
        <v>2992.59495843</v>
      </c>
      <c r="D208" s="41">
        <v>1843.15446094</v>
      </c>
      <c r="E208" s="11">
        <f t="shared" si="50"/>
        <v>5269.12544334</v>
      </c>
      <c r="F208" s="71">
        <v>3655.82553386</v>
      </c>
      <c r="G208" s="71">
        <v>782.84297247</v>
      </c>
      <c r="H208" s="71">
        <v>1946.6632005400002</v>
      </c>
      <c r="I208" s="10">
        <f t="shared" si="51"/>
        <v>6385.33170687</v>
      </c>
      <c r="J208" s="42">
        <v>7889.01404955</v>
      </c>
      <c r="K208" s="42">
        <v>1034.94109365</v>
      </c>
      <c r="L208" s="42">
        <v>2784.20552167</v>
      </c>
      <c r="M208" s="11">
        <f t="shared" si="52"/>
        <v>11708.16066487</v>
      </c>
      <c r="N208" s="42">
        <v>972.00224404</v>
      </c>
      <c r="O208" s="42">
        <v>848.84823264</v>
      </c>
      <c r="P208" s="42">
        <v>194.18187959</v>
      </c>
      <c r="Q208" s="10">
        <f t="shared" si="53"/>
        <v>2015.03235627</v>
      </c>
    </row>
    <row r="209" spans="1:17" ht="12.75">
      <c r="A209" s="40" t="s">
        <v>102</v>
      </c>
      <c r="B209" s="41">
        <v>1047.2114409</v>
      </c>
      <c r="C209" s="41"/>
      <c r="D209" s="41">
        <v>0</v>
      </c>
      <c r="E209" s="11">
        <f t="shared" si="50"/>
        <v>1047.2114409</v>
      </c>
      <c r="F209" s="71">
        <v>0</v>
      </c>
      <c r="G209" s="71">
        <v>0</v>
      </c>
      <c r="H209" s="71">
        <v>8.514997</v>
      </c>
      <c r="I209" s="10">
        <f t="shared" si="51"/>
        <v>8.514997</v>
      </c>
      <c r="J209" s="42">
        <v>0</v>
      </c>
      <c r="K209" s="42"/>
      <c r="L209" s="42"/>
      <c r="M209" s="11">
        <f t="shared" si="52"/>
        <v>0</v>
      </c>
      <c r="N209" s="42">
        <v>0</v>
      </c>
      <c r="O209" s="42"/>
      <c r="P209" s="42">
        <v>108.556109</v>
      </c>
      <c r="Q209" s="10">
        <f t="shared" si="53"/>
        <v>108.556109</v>
      </c>
    </row>
    <row r="210" spans="1:17" ht="12.75">
      <c r="A210" s="12" t="s">
        <v>104</v>
      </c>
      <c r="B210" s="41">
        <v>0</v>
      </c>
      <c r="C210" s="41"/>
      <c r="D210" s="41">
        <v>0</v>
      </c>
      <c r="E210" s="11">
        <f t="shared" si="50"/>
        <v>0</v>
      </c>
      <c r="F210" s="71">
        <v>36.519863</v>
      </c>
      <c r="G210" s="71">
        <v>0</v>
      </c>
      <c r="H210" s="71">
        <v>0</v>
      </c>
      <c r="I210" s="10">
        <f t="shared" si="51"/>
        <v>36.519863</v>
      </c>
      <c r="J210">
        <v>0</v>
      </c>
      <c r="K210" s="42"/>
      <c r="M210" s="11">
        <f t="shared" si="52"/>
        <v>0</v>
      </c>
      <c r="O210" s="96"/>
      <c r="P210" s="96">
        <v>0</v>
      </c>
      <c r="Q210" s="10">
        <f t="shared" si="53"/>
        <v>0</v>
      </c>
    </row>
    <row r="211" spans="1:17" s="60" customFormat="1" ht="12.75">
      <c r="A211" s="40" t="s">
        <v>174</v>
      </c>
      <c r="B211" s="41">
        <v>214.23965717000002</v>
      </c>
      <c r="C211" s="41">
        <v>114.02100789</v>
      </c>
      <c r="D211" s="41">
        <v>133.94106351</v>
      </c>
      <c r="E211" s="11">
        <f t="shared" si="50"/>
        <v>462.20172857</v>
      </c>
      <c r="F211" s="73">
        <v>293.93741399</v>
      </c>
      <c r="G211" s="73">
        <v>118.5267725</v>
      </c>
      <c r="H211" s="73">
        <v>153.08822031</v>
      </c>
      <c r="I211" s="10">
        <f t="shared" si="51"/>
        <v>565.5524068</v>
      </c>
      <c r="J211" s="80">
        <v>212.25999657</v>
      </c>
      <c r="K211" s="92">
        <v>209.36902161</v>
      </c>
      <c r="L211" s="80">
        <v>115.93773166</v>
      </c>
      <c r="M211" s="12">
        <f t="shared" si="52"/>
        <v>537.56674984</v>
      </c>
      <c r="N211" s="80">
        <v>214.59575281</v>
      </c>
      <c r="O211" s="80">
        <v>189.59360979000002</v>
      </c>
      <c r="P211" s="80">
        <v>211.89386573</v>
      </c>
      <c r="Q211" s="10">
        <f t="shared" si="53"/>
        <v>616.08322833</v>
      </c>
    </row>
    <row r="212" spans="1:17" ht="12.75">
      <c r="A212" s="40" t="s">
        <v>106</v>
      </c>
      <c r="B212" s="41">
        <v>26.80009992</v>
      </c>
      <c r="C212" s="41">
        <v>336.77323171</v>
      </c>
      <c r="D212" s="41">
        <v>239.32188480000002</v>
      </c>
      <c r="E212" s="11">
        <f t="shared" si="50"/>
        <v>602.89521643</v>
      </c>
      <c r="F212" s="71">
        <v>102.89745236</v>
      </c>
      <c r="G212" s="71">
        <v>456.58097189</v>
      </c>
      <c r="H212" s="71">
        <v>262.46283627</v>
      </c>
      <c r="I212" s="10">
        <f t="shared" si="51"/>
        <v>821.94126052</v>
      </c>
      <c r="J212" s="42">
        <v>241.32735337</v>
      </c>
      <c r="K212" s="42">
        <v>272.99837621000006</v>
      </c>
      <c r="L212" s="42">
        <v>231.24940673000003</v>
      </c>
      <c r="M212" s="11">
        <f t="shared" si="52"/>
        <v>745.5751363100001</v>
      </c>
      <c r="N212" s="42">
        <v>506.21064975999997</v>
      </c>
      <c r="O212" s="42">
        <v>432.15511689</v>
      </c>
      <c r="P212" s="42">
        <v>239.8308841</v>
      </c>
      <c r="Q212" s="10">
        <f t="shared" si="53"/>
        <v>1178.19665075</v>
      </c>
    </row>
    <row r="213" spans="1:17" ht="12.75">
      <c r="A213" s="40" t="s">
        <v>107</v>
      </c>
      <c r="B213" s="41"/>
      <c r="C213" s="41"/>
      <c r="D213" s="41"/>
      <c r="E213" s="11">
        <f t="shared" si="50"/>
        <v>0</v>
      </c>
      <c r="F213" s="71"/>
      <c r="G213" s="71">
        <v>0</v>
      </c>
      <c r="H213" s="71">
        <v>0</v>
      </c>
      <c r="I213" s="10">
        <f t="shared" si="51"/>
        <v>0</v>
      </c>
      <c r="J213" s="42">
        <v>0</v>
      </c>
      <c r="K213" s="42">
        <v>0</v>
      </c>
      <c r="L213" s="42">
        <v>0</v>
      </c>
      <c r="M213" s="11">
        <f t="shared" si="52"/>
        <v>0</v>
      </c>
      <c r="N213" s="42">
        <v>0</v>
      </c>
      <c r="O213" s="42">
        <v>0</v>
      </c>
      <c r="P213" s="42">
        <v>0</v>
      </c>
      <c r="Q213" s="10">
        <f t="shared" si="53"/>
        <v>0</v>
      </c>
    </row>
    <row r="214" spans="1:17" ht="12.75">
      <c r="A214" s="40" t="s">
        <v>109</v>
      </c>
      <c r="B214" s="41"/>
      <c r="C214" s="41"/>
      <c r="D214" s="41"/>
      <c r="E214" s="11">
        <f t="shared" si="50"/>
        <v>0</v>
      </c>
      <c r="F214" s="71"/>
      <c r="G214" s="71">
        <v>0</v>
      </c>
      <c r="H214" s="71">
        <v>0</v>
      </c>
      <c r="I214" s="10">
        <f t="shared" si="51"/>
        <v>0</v>
      </c>
      <c r="J214" s="42">
        <v>0</v>
      </c>
      <c r="K214" s="42">
        <v>0</v>
      </c>
      <c r="L214" s="42">
        <v>0</v>
      </c>
      <c r="M214" s="11">
        <f t="shared" si="52"/>
        <v>0</v>
      </c>
      <c r="N214" s="42">
        <v>0</v>
      </c>
      <c r="O214" s="42">
        <v>0</v>
      </c>
      <c r="P214" s="42">
        <v>0</v>
      </c>
      <c r="Q214" s="10">
        <f t="shared" si="53"/>
        <v>0</v>
      </c>
    </row>
    <row r="215" spans="1:17" ht="12.75">
      <c r="A215" s="40" t="s">
        <v>110</v>
      </c>
      <c r="B215" s="41">
        <v>847.07543101</v>
      </c>
      <c r="C215" s="41">
        <v>458.82979981</v>
      </c>
      <c r="D215" s="41">
        <v>171.46866398</v>
      </c>
      <c r="E215" s="11">
        <f t="shared" si="50"/>
        <v>1477.3738948</v>
      </c>
      <c r="F215" s="71">
        <v>217.79059063</v>
      </c>
      <c r="G215" s="71">
        <v>619.077716</v>
      </c>
      <c r="H215" s="71">
        <v>431.00650717</v>
      </c>
      <c r="I215" s="10">
        <f t="shared" si="51"/>
        <v>1267.8748138</v>
      </c>
      <c r="J215" s="42">
        <v>289.65498814</v>
      </c>
      <c r="K215" s="42">
        <v>352.74816950999997</v>
      </c>
      <c r="L215" s="42">
        <v>242.36217356999998</v>
      </c>
      <c r="M215" s="11">
        <f t="shared" si="52"/>
        <v>884.7653312199999</v>
      </c>
      <c r="N215" s="42">
        <v>55.49404535</v>
      </c>
      <c r="O215" s="42">
        <v>591.29687714</v>
      </c>
      <c r="P215" s="42">
        <v>122.43896387999999</v>
      </c>
      <c r="Q215" s="10">
        <f t="shared" si="53"/>
        <v>769.2298863699999</v>
      </c>
    </row>
    <row r="216" spans="1:17" s="60" customFormat="1" ht="12.75">
      <c r="A216" s="40" t="s">
        <v>113</v>
      </c>
      <c r="B216" s="41"/>
      <c r="C216" s="41"/>
      <c r="D216" s="41"/>
      <c r="E216" s="11">
        <f t="shared" si="50"/>
        <v>0</v>
      </c>
      <c r="F216" s="73"/>
      <c r="G216" s="73"/>
      <c r="H216" s="73"/>
      <c r="I216" s="10">
        <f t="shared" si="51"/>
        <v>0</v>
      </c>
      <c r="J216" s="80"/>
      <c r="K216" s="80"/>
      <c r="L216" s="80">
        <v>0</v>
      </c>
      <c r="M216" s="12">
        <f t="shared" si="52"/>
        <v>0</v>
      </c>
      <c r="N216" s="80"/>
      <c r="O216" s="80"/>
      <c r="P216" s="80"/>
      <c r="Q216" s="10">
        <f t="shared" si="53"/>
        <v>0</v>
      </c>
    </row>
    <row r="217" spans="1:17" ht="12.75">
      <c r="A217" s="40" t="s">
        <v>114</v>
      </c>
      <c r="B217" s="41">
        <v>95.933985</v>
      </c>
      <c r="C217" s="41">
        <v>82.048049</v>
      </c>
      <c r="D217" s="41">
        <v>143.698059</v>
      </c>
      <c r="E217" s="11">
        <f t="shared" si="50"/>
        <v>321.680093</v>
      </c>
      <c r="F217" s="71">
        <v>126.787416</v>
      </c>
      <c r="G217" s="71">
        <v>109.536249</v>
      </c>
      <c r="H217" s="71"/>
      <c r="I217" s="10">
        <f t="shared" si="51"/>
        <v>236.323665</v>
      </c>
      <c r="J217" s="42"/>
      <c r="K217" s="42">
        <v>69.372451</v>
      </c>
      <c r="L217" s="42">
        <v>95.012857</v>
      </c>
      <c r="M217" s="11">
        <f t="shared" si="52"/>
        <v>164.385308</v>
      </c>
      <c r="N217" s="42">
        <v>93.330336</v>
      </c>
      <c r="O217" s="42">
        <v>74.445296</v>
      </c>
      <c r="P217" s="42">
        <v>92.660412</v>
      </c>
      <c r="Q217" s="10">
        <f t="shared" si="53"/>
        <v>260.436044</v>
      </c>
    </row>
    <row r="218" spans="1:17" ht="12.75">
      <c r="A218" s="40" t="s">
        <v>175</v>
      </c>
      <c r="B218" s="41"/>
      <c r="C218" s="41"/>
      <c r="D218" s="41"/>
      <c r="E218" s="11">
        <f t="shared" si="50"/>
        <v>0</v>
      </c>
      <c r="F218" s="71"/>
      <c r="G218" s="71"/>
      <c r="H218" s="71"/>
      <c r="I218" s="10">
        <f t="shared" si="51"/>
        <v>0</v>
      </c>
      <c r="J218" s="42"/>
      <c r="K218" s="42"/>
      <c r="L218" s="42">
        <v>21.09701109</v>
      </c>
      <c r="M218" s="11">
        <f t="shared" si="52"/>
        <v>21.09701109</v>
      </c>
      <c r="N218" s="42"/>
      <c r="O218" s="42">
        <v>0</v>
      </c>
      <c r="P218" s="42">
        <v>0</v>
      </c>
      <c r="Q218" s="10">
        <f t="shared" si="53"/>
        <v>0</v>
      </c>
    </row>
    <row r="219" spans="1:17" ht="12.75">
      <c r="A219" s="40" t="s">
        <v>118</v>
      </c>
      <c r="B219" s="41"/>
      <c r="C219" s="41"/>
      <c r="D219" s="41"/>
      <c r="E219" s="11">
        <f t="shared" si="50"/>
        <v>0</v>
      </c>
      <c r="F219" s="71"/>
      <c r="G219" s="71"/>
      <c r="H219" s="71"/>
      <c r="I219" s="10">
        <f t="shared" si="51"/>
        <v>0</v>
      </c>
      <c r="J219" s="42"/>
      <c r="K219" s="42"/>
      <c r="L219" s="42">
        <v>0</v>
      </c>
      <c r="M219" s="11">
        <f t="shared" si="52"/>
        <v>0</v>
      </c>
      <c r="N219" s="42"/>
      <c r="O219" s="42">
        <v>0</v>
      </c>
      <c r="P219" s="42">
        <v>0</v>
      </c>
      <c r="Q219" s="10">
        <f t="shared" si="53"/>
        <v>0</v>
      </c>
    </row>
    <row r="220" spans="1:17" ht="12.75">
      <c r="A220" s="40" t="s">
        <v>122</v>
      </c>
      <c r="B220" s="41">
        <v>687.7989227999999</v>
      </c>
      <c r="C220" s="41">
        <v>53.62118374</v>
      </c>
      <c r="D220" s="41">
        <v>0</v>
      </c>
      <c r="E220" s="11">
        <f t="shared" si="50"/>
        <v>741.4201065399999</v>
      </c>
      <c r="F220" s="71">
        <v>172.17814575</v>
      </c>
      <c r="G220" s="71">
        <v>194.94385025999998</v>
      </c>
      <c r="H220" s="71">
        <v>266.49439943</v>
      </c>
      <c r="I220" s="10">
        <f t="shared" si="51"/>
        <v>633.6163954399999</v>
      </c>
      <c r="J220" s="42">
        <v>278.02646469</v>
      </c>
      <c r="K220" s="42">
        <v>113.42346291</v>
      </c>
      <c r="L220" s="42">
        <v>71.95002354</v>
      </c>
      <c r="M220" s="11">
        <f t="shared" si="52"/>
        <v>463.39995114000004</v>
      </c>
      <c r="N220" s="42">
        <v>165.94391119</v>
      </c>
      <c r="O220" s="42">
        <v>71.78825523</v>
      </c>
      <c r="P220" s="42">
        <v>376.87000566</v>
      </c>
      <c r="Q220" s="10">
        <f t="shared" si="53"/>
        <v>614.60217208</v>
      </c>
    </row>
    <row r="221" spans="1:17" ht="12.75">
      <c r="A221" s="40" t="s">
        <v>126</v>
      </c>
      <c r="B221" s="41">
        <v>81.03967945000001</v>
      </c>
      <c r="C221" s="41">
        <v>347.10628942</v>
      </c>
      <c r="D221" s="41">
        <v>186.91201777</v>
      </c>
      <c r="E221" s="11">
        <f t="shared" si="50"/>
        <v>615.05798664</v>
      </c>
      <c r="F221" s="71">
        <v>250.33851683</v>
      </c>
      <c r="G221" s="71">
        <v>14.962062509999999</v>
      </c>
      <c r="H221" s="71">
        <v>19.5310756</v>
      </c>
      <c r="I221" s="10">
        <f t="shared" si="51"/>
        <v>284.83165494</v>
      </c>
      <c r="J221" s="42">
        <v>456.13846333</v>
      </c>
      <c r="K221" s="42">
        <v>181.00009662</v>
      </c>
      <c r="L221" s="42">
        <v>127.46051137</v>
      </c>
      <c r="M221" s="11">
        <f t="shared" si="52"/>
        <v>764.5990713199999</v>
      </c>
      <c r="N221" s="42">
        <v>240.6572898</v>
      </c>
      <c r="O221" s="42">
        <v>401.54253974</v>
      </c>
      <c r="P221" s="42">
        <v>875.26671701</v>
      </c>
      <c r="Q221" s="10">
        <f t="shared" si="53"/>
        <v>1517.46654655</v>
      </c>
    </row>
    <row r="222" spans="1:17" ht="12.75">
      <c r="A222" s="40" t="s">
        <v>127</v>
      </c>
      <c r="B222" s="41">
        <v>560.5877861399999</v>
      </c>
      <c r="C222" s="41">
        <v>931.43779206</v>
      </c>
      <c r="D222" s="41">
        <v>412.255132</v>
      </c>
      <c r="E222" s="11">
        <f t="shared" si="50"/>
        <v>1904.2807102</v>
      </c>
      <c r="F222" s="71">
        <v>129.6102698</v>
      </c>
      <c r="G222" s="71">
        <v>11.847058</v>
      </c>
      <c r="H222" s="71">
        <v>289.61806587</v>
      </c>
      <c r="I222" s="10">
        <f t="shared" si="51"/>
        <v>431.07539367000004</v>
      </c>
      <c r="J222" s="42">
        <v>155.68678441999998</v>
      </c>
      <c r="K222" s="42">
        <v>226.21564314</v>
      </c>
      <c r="L222" s="42">
        <v>192.19482491</v>
      </c>
      <c r="M222" s="11">
        <f t="shared" si="52"/>
        <v>574.09725247</v>
      </c>
      <c r="N222" s="42">
        <v>217.47965636</v>
      </c>
      <c r="O222" s="42">
        <v>321.128468</v>
      </c>
      <c r="P222" s="42">
        <v>306.61478929</v>
      </c>
      <c r="Q222" s="10">
        <f t="shared" si="53"/>
        <v>845.22291365</v>
      </c>
    </row>
    <row r="223" spans="1:17" ht="12.75">
      <c r="A223" s="40" t="s">
        <v>128</v>
      </c>
      <c r="B223" s="41">
        <v>1163.21219519</v>
      </c>
      <c r="C223" s="41">
        <v>811.99642044</v>
      </c>
      <c r="D223" s="41">
        <v>1205.1568771599998</v>
      </c>
      <c r="E223" s="11">
        <f t="shared" si="50"/>
        <v>3180.3654927899997</v>
      </c>
      <c r="F223" s="71">
        <v>776.03623849</v>
      </c>
      <c r="G223" s="71">
        <v>735.33786341</v>
      </c>
      <c r="H223" s="71">
        <v>1126.2162554000001</v>
      </c>
      <c r="I223" s="10">
        <f t="shared" si="51"/>
        <v>2637.5903573</v>
      </c>
      <c r="J223" s="42">
        <v>848.78199838</v>
      </c>
      <c r="K223" s="42">
        <v>776.61302788</v>
      </c>
      <c r="L223" s="42">
        <v>745.20566074</v>
      </c>
      <c r="M223" s="11">
        <f t="shared" si="52"/>
        <v>2370.600687</v>
      </c>
      <c r="N223" s="42">
        <v>485.64352677</v>
      </c>
      <c r="O223" s="42">
        <v>223.07573526999997</v>
      </c>
      <c r="P223" s="42">
        <v>757.8801549500001</v>
      </c>
      <c r="Q223" s="10">
        <f t="shared" si="53"/>
        <v>1466.59941699</v>
      </c>
    </row>
    <row r="224" spans="1:17" ht="12.75">
      <c r="A224" s="40" t="s">
        <v>129</v>
      </c>
      <c r="B224" s="41">
        <v>2480.78448529</v>
      </c>
      <c r="C224" s="41">
        <v>2440.50788036</v>
      </c>
      <c r="D224" s="41">
        <v>2258.21207761</v>
      </c>
      <c r="E224" s="11">
        <f t="shared" si="50"/>
        <v>7179.50444326</v>
      </c>
      <c r="F224" s="71">
        <v>3578.49293452</v>
      </c>
      <c r="G224" s="71">
        <v>1986.8332888099997</v>
      </c>
      <c r="H224" s="71">
        <v>1614.07271216</v>
      </c>
      <c r="I224" s="10">
        <f t="shared" si="51"/>
        <v>7179.3989354899995</v>
      </c>
      <c r="J224" s="42">
        <v>1128.5411361</v>
      </c>
      <c r="K224" s="42">
        <v>1360.851086</v>
      </c>
      <c r="L224" s="42">
        <v>1253.5212231799999</v>
      </c>
      <c r="M224" s="11">
        <f t="shared" si="52"/>
        <v>3742.91344528</v>
      </c>
      <c r="N224" s="42">
        <v>1416.14165389</v>
      </c>
      <c r="O224" s="42">
        <v>760.22597359</v>
      </c>
      <c r="P224" s="42">
        <v>1487.7941314700001</v>
      </c>
      <c r="Q224" s="10">
        <f t="shared" si="53"/>
        <v>3664.16175895</v>
      </c>
    </row>
    <row r="225" spans="1:17" ht="12.75">
      <c r="A225" s="40" t="s">
        <v>130</v>
      </c>
      <c r="B225" s="41">
        <v>19.70108</v>
      </c>
      <c r="C225" s="41">
        <v>23.295029</v>
      </c>
      <c r="D225" s="41">
        <v>18.82565</v>
      </c>
      <c r="E225" s="11">
        <f t="shared" si="50"/>
        <v>61.821759</v>
      </c>
      <c r="F225" s="71">
        <v>182.87455825</v>
      </c>
      <c r="G225" s="71">
        <v>28.445069</v>
      </c>
      <c r="H225" s="71">
        <v>35.09385</v>
      </c>
      <c r="I225" s="10">
        <f t="shared" si="51"/>
        <v>246.41347725</v>
      </c>
      <c r="J225" s="42">
        <v>12.54036</v>
      </c>
      <c r="K225" s="42">
        <v>40.06606</v>
      </c>
      <c r="L225" s="42">
        <v>45.393024</v>
      </c>
      <c r="M225" s="11">
        <f t="shared" si="52"/>
        <v>97.999444</v>
      </c>
      <c r="N225" s="42">
        <v>56.368293</v>
      </c>
      <c r="O225" s="42">
        <v>19.291102</v>
      </c>
      <c r="P225" s="42">
        <v>15.357312</v>
      </c>
      <c r="Q225" s="10">
        <f t="shared" si="53"/>
        <v>91.016707</v>
      </c>
    </row>
    <row r="226" spans="1:17" ht="12.75">
      <c r="A226" s="40" t="s">
        <v>131</v>
      </c>
      <c r="B226" s="41">
        <v>1840.628934</v>
      </c>
      <c r="C226" s="41">
        <v>923.9703933300001</v>
      </c>
      <c r="D226" s="41">
        <v>3984.7445058000003</v>
      </c>
      <c r="E226" s="11">
        <f t="shared" si="50"/>
        <v>6749.34383313</v>
      </c>
      <c r="F226" s="71">
        <v>1696.3513012</v>
      </c>
      <c r="G226" s="71">
        <v>1816.5247227400002</v>
      </c>
      <c r="H226" s="71">
        <v>1102.11156586</v>
      </c>
      <c r="I226" s="10">
        <f t="shared" si="51"/>
        <v>4614.9875898</v>
      </c>
      <c r="J226" s="42">
        <v>3067.49791194</v>
      </c>
      <c r="K226" s="42">
        <v>1575.22970617</v>
      </c>
      <c r="L226" s="42">
        <v>2975.1393056399997</v>
      </c>
      <c r="M226" s="11">
        <f t="shared" si="52"/>
        <v>7617.86692375</v>
      </c>
      <c r="N226" s="42">
        <v>1625.68016836</v>
      </c>
      <c r="O226" s="42">
        <v>868.8149409600001</v>
      </c>
      <c r="P226" s="42">
        <v>961.0525297300001</v>
      </c>
      <c r="Q226" s="10">
        <f t="shared" si="53"/>
        <v>3455.54763905</v>
      </c>
    </row>
    <row r="227" spans="1:17" ht="12.75">
      <c r="A227" s="40" t="s">
        <v>132</v>
      </c>
      <c r="B227" s="41">
        <v>60</v>
      </c>
      <c r="C227" s="41">
        <v>104.11735315</v>
      </c>
      <c r="D227" s="41">
        <v>16.45645978</v>
      </c>
      <c r="E227" s="11">
        <f t="shared" si="50"/>
        <v>180.57381292999997</v>
      </c>
      <c r="F227" s="71">
        <v>0</v>
      </c>
      <c r="G227" s="71">
        <v>45.919338079999996</v>
      </c>
      <c r="H227" s="71">
        <v>219.24784877000002</v>
      </c>
      <c r="I227" s="10">
        <f t="shared" si="51"/>
        <v>265.16718685</v>
      </c>
      <c r="J227" s="42"/>
      <c r="K227" s="42">
        <v>11.75218353</v>
      </c>
      <c r="L227" s="42">
        <v>0</v>
      </c>
      <c r="M227" s="11">
        <f t="shared" si="52"/>
        <v>11.75218353</v>
      </c>
      <c r="N227" s="42">
        <v>22.33360237</v>
      </c>
      <c r="O227" s="42">
        <v>0</v>
      </c>
      <c r="P227" s="42">
        <v>0</v>
      </c>
      <c r="Q227" s="10">
        <f t="shared" si="53"/>
        <v>22.33360237</v>
      </c>
    </row>
    <row r="228" spans="1:17" ht="12.75">
      <c r="A228" s="40" t="s">
        <v>133</v>
      </c>
      <c r="B228" s="41">
        <v>1679.3297438000002</v>
      </c>
      <c r="C228" s="41">
        <v>157.84686390000002</v>
      </c>
      <c r="D228" s="41">
        <v>61.829220240000005</v>
      </c>
      <c r="E228" s="11">
        <f t="shared" si="50"/>
        <v>1899.0058279400002</v>
      </c>
      <c r="F228" s="71">
        <v>1196.11801795</v>
      </c>
      <c r="G228" s="71">
        <v>196.90503425999998</v>
      </c>
      <c r="H228" s="71">
        <v>203.16938872999998</v>
      </c>
      <c r="I228" s="10">
        <f t="shared" si="51"/>
        <v>1596.19244094</v>
      </c>
      <c r="J228" s="42">
        <v>2029.72123469</v>
      </c>
      <c r="K228" s="42">
        <v>197.50662000999998</v>
      </c>
      <c r="L228" s="42">
        <v>86.85954734</v>
      </c>
      <c r="M228" s="11">
        <f t="shared" si="52"/>
        <v>2314.08740204</v>
      </c>
      <c r="N228" s="42">
        <v>1437.0812586</v>
      </c>
      <c r="O228" s="42">
        <v>255.12781421</v>
      </c>
      <c r="P228" s="42">
        <v>875.34098789</v>
      </c>
      <c r="Q228" s="10">
        <f t="shared" si="53"/>
        <v>2567.5500607</v>
      </c>
    </row>
    <row r="229" spans="1:17" ht="12.75">
      <c r="A229" s="40" t="s">
        <v>134</v>
      </c>
      <c r="B229" s="41">
        <v>267.591975</v>
      </c>
      <c r="C229" s="41">
        <v>447.068106</v>
      </c>
      <c r="D229" s="41">
        <v>494.94566</v>
      </c>
      <c r="E229" s="11">
        <f t="shared" si="50"/>
        <v>1209.6057409999999</v>
      </c>
      <c r="F229" s="71">
        <v>242.263543</v>
      </c>
      <c r="G229" s="71">
        <v>360.044315</v>
      </c>
      <c r="H229" s="71">
        <v>413.238192</v>
      </c>
      <c r="I229" s="10">
        <f t="shared" si="51"/>
        <v>1015.54605</v>
      </c>
      <c r="J229" s="42">
        <v>337.779619</v>
      </c>
      <c r="K229" s="42">
        <v>335.028993</v>
      </c>
      <c r="L229" s="42">
        <v>398.837848</v>
      </c>
      <c r="M229" s="11">
        <f t="shared" si="52"/>
        <v>1071.64646</v>
      </c>
      <c r="N229" s="42">
        <v>434.180069</v>
      </c>
      <c r="O229" s="42">
        <v>436.417724</v>
      </c>
      <c r="P229" s="42">
        <v>627.2263</v>
      </c>
      <c r="Q229" s="10">
        <f t="shared" si="53"/>
        <v>1497.8240930000002</v>
      </c>
    </row>
    <row r="230" spans="1:17" ht="12.75">
      <c r="A230" s="40" t="s">
        <v>135</v>
      </c>
      <c r="B230" s="41">
        <v>170.11445028999998</v>
      </c>
      <c r="C230" s="41">
        <v>188.22489627000002</v>
      </c>
      <c r="D230" s="41">
        <v>159.42269474</v>
      </c>
      <c r="E230" s="11">
        <f t="shared" si="50"/>
        <v>517.7620413</v>
      </c>
      <c r="F230" s="71">
        <v>264.45673399000003</v>
      </c>
      <c r="G230" s="71">
        <v>30.434675</v>
      </c>
      <c r="H230" s="71">
        <v>49.01219537</v>
      </c>
      <c r="I230" s="10">
        <f t="shared" si="51"/>
        <v>343.90360436000003</v>
      </c>
      <c r="J230" s="42">
        <v>127.49204268999999</v>
      </c>
      <c r="K230" s="42">
        <v>286.85090334</v>
      </c>
      <c r="L230" s="42">
        <v>38.027025</v>
      </c>
      <c r="M230" s="11">
        <f t="shared" si="52"/>
        <v>452.36997103</v>
      </c>
      <c r="N230" s="42">
        <v>43.760825450000006</v>
      </c>
      <c r="O230" s="42">
        <v>0</v>
      </c>
      <c r="P230" s="42">
        <v>50.86034771</v>
      </c>
      <c r="Q230" s="10">
        <f t="shared" si="53"/>
        <v>94.62117316000001</v>
      </c>
    </row>
    <row r="231" spans="1:17" ht="12.75">
      <c r="A231" s="40" t="s">
        <v>136</v>
      </c>
      <c r="B231" s="41">
        <v>428.09848944</v>
      </c>
      <c r="C231" s="41">
        <v>842.0602008999999</v>
      </c>
      <c r="D231" s="41">
        <v>287.33319571000004</v>
      </c>
      <c r="E231" s="11">
        <f t="shared" si="50"/>
        <v>1557.4918860499997</v>
      </c>
      <c r="F231" s="71">
        <v>436.91292252999995</v>
      </c>
      <c r="G231" s="71">
        <v>231.50663609</v>
      </c>
      <c r="H231" s="71">
        <v>637.27740598</v>
      </c>
      <c r="I231" s="10">
        <f t="shared" si="51"/>
        <v>1305.6969646</v>
      </c>
      <c r="J231" s="42">
        <v>1105.42188696</v>
      </c>
      <c r="K231" s="42">
        <v>567.4499360799999</v>
      </c>
      <c r="L231" s="42">
        <v>264.68188706</v>
      </c>
      <c r="M231" s="11">
        <f t="shared" si="52"/>
        <v>1937.5537101</v>
      </c>
      <c r="N231" s="42">
        <v>354.34421813</v>
      </c>
      <c r="O231" s="42">
        <v>11657.953196729999</v>
      </c>
      <c r="P231" s="42">
        <v>281.82974368000004</v>
      </c>
      <c r="Q231" s="10">
        <f t="shared" si="53"/>
        <v>12294.127158539999</v>
      </c>
    </row>
    <row r="232" spans="1:17" ht="12.75">
      <c r="A232" s="40" t="s">
        <v>138</v>
      </c>
      <c r="B232" s="41"/>
      <c r="C232" s="41"/>
      <c r="D232" s="41"/>
      <c r="E232" s="11">
        <f t="shared" si="50"/>
        <v>0</v>
      </c>
      <c r="F232" s="71"/>
      <c r="G232" s="71"/>
      <c r="H232" s="71"/>
      <c r="I232" s="10">
        <f t="shared" si="51"/>
        <v>0</v>
      </c>
      <c r="J232" s="42"/>
      <c r="K232" s="42"/>
      <c r="L232" s="42"/>
      <c r="M232" s="11">
        <f t="shared" si="52"/>
        <v>0</v>
      </c>
      <c r="N232" s="42"/>
      <c r="O232" s="42"/>
      <c r="P232" s="42"/>
      <c r="Q232" s="10">
        <f t="shared" si="53"/>
        <v>0</v>
      </c>
    </row>
    <row r="233" spans="1:17" ht="12.75">
      <c r="A233" s="40" t="s">
        <v>139</v>
      </c>
      <c r="B233" s="41">
        <v>1142.976053</v>
      </c>
      <c r="C233" s="41">
        <v>1243.782023</v>
      </c>
      <c r="D233" s="41">
        <v>533.661478</v>
      </c>
      <c r="E233" s="11">
        <f t="shared" si="50"/>
        <v>2920.419554</v>
      </c>
      <c r="F233" s="71">
        <v>1116.273864</v>
      </c>
      <c r="G233" s="71">
        <v>830.205987</v>
      </c>
      <c r="H233" s="71">
        <v>162.231926</v>
      </c>
      <c r="I233" s="10">
        <f t="shared" si="51"/>
        <v>2108.711777</v>
      </c>
      <c r="J233" s="42">
        <v>909.946694</v>
      </c>
      <c r="K233" s="42">
        <v>703.074269</v>
      </c>
      <c r="L233" s="42">
        <v>608.887474</v>
      </c>
      <c r="M233" s="11">
        <f t="shared" si="52"/>
        <v>2221.908437</v>
      </c>
      <c r="N233" s="42">
        <v>1077.788517</v>
      </c>
      <c r="O233" s="42">
        <v>918.686468</v>
      </c>
      <c r="P233" s="42">
        <v>825.905037</v>
      </c>
      <c r="Q233" s="10">
        <f t="shared" si="53"/>
        <v>2822.380022</v>
      </c>
    </row>
    <row r="234" spans="1:17" ht="12.75">
      <c r="A234" s="40" t="s">
        <v>140</v>
      </c>
      <c r="B234" s="41">
        <v>1914.37238247</v>
      </c>
      <c r="C234" s="41">
        <v>1822.59946214</v>
      </c>
      <c r="D234" s="41">
        <v>1660.81160108</v>
      </c>
      <c r="E234" s="11">
        <f t="shared" si="50"/>
        <v>5397.78344569</v>
      </c>
      <c r="F234" s="71">
        <v>1764.2514744</v>
      </c>
      <c r="G234" s="73">
        <v>1989.3444683599998</v>
      </c>
      <c r="H234" s="71">
        <v>1666.36423224</v>
      </c>
      <c r="I234" s="10">
        <f t="shared" si="51"/>
        <v>5419.960175</v>
      </c>
      <c r="J234" s="42">
        <v>1743.1105971900001</v>
      </c>
      <c r="K234" s="42">
        <v>1651.05488532</v>
      </c>
      <c r="L234" s="42">
        <v>1797.09965816</v>
      </c>
      <c r="M234" s="11">
        <f t="shared" si="52"/>
        <v>5191.265140670001</v>
      </c>
      <c r="N234" s="42">
        <v>1676.3519533499998</v>
      </c>
      <c r="O234" s="42">
        <v>1999.75736777</v>
      </c>
      <c r="P234" s="42">
        <v>1603.96575523</v>
      </c>
      <c r="Q234" s="10">
        <f t="shared" si="53"/>
        <v>5280.07507635</v>
      </c>
    </row>
    <row r="235" spans="1:17" ht="12.75">
      <c r="A235" s="40" t="s">
        <v>147</v>
      </c>
      <c r="B235" s="41"/>
      <c r="C235" s="41">
        <v>0</v>
      </c>
      <c r="D235" s="41">
        <v>0</v>
      </c>
      <c r="E235" s="11">
        <f t="shared" si="50"/>
        <v>0</v>
      </c>
      <c r="F235" s="74"/>
      <c r="G235" s="71"/>
      <c r="H235" s="71"/>
      <c r="I235" s="10">
        <f t="shared" si="51"/>
        <v>0</v>
      </c>
      <c r="J235" s="42">
        <v>0</v>
      </c>
      <c r="K235" s="42"/>
      <c r="L235" s="42">
        <v>0</v>
      </c>
      <c r="M235" s="11">
        <f t="shared" si="52"/>
        <v>0</v>
      </c>
      <c r="N235" s="42">
        <v>0</v>
      </c>
      <c r="O235" s="42"/>
      <c r="P235" s="42"/>
      <c r="Q235" s="10">
        <f t="shared" si="53"/>
        <v>0</v>
      </c>
    </row>
    <row r="236" spans="1:17" ht="12.75">
      <c r="A236" s="40" t="s">
        <v>148</v>
      </c>
      <c r="B236" s="41">
        <v>158.723195</v>
      </c>
      <c r="C236" s="41">
        <v>147.59242093</v>
      </c>
      <c r="D236" s="41">
        <v>183.592585</v>
      </c>
      <c r="E236" s="11">
        <f t="shared" si="50"/>
        <v>489.90820093</v>
      </c>
      <c r="F236" s="71">
        <v>211.14879149</v>
      </c>
      <c r="G236" s="71">
        <v>127.671014</v>
      </c>
      <c r="H236" s="73"/>
      <c r="I236" s="10">
        <f t="shared" si="51"/>
        <v>338.81980549</v>
      </c>
      <c r="J236" s="42">
        <v>186.16411</v>
      </c>
      <c r="K236" s="42">
        <v>85.488551</v>
      </c>
      <c r="L236" s="42">
        <v>112.818549</v>
      </c>
      <c r="M236" s="11">
        <f t="shared" si="52"/>
        <v>384.47121</v>
      </c>
      <c r="N236" s="42">
        <v>181.766001</v>
      </c>
      <c r="O236" s="42">
        <v>124.073653</v>
      </c>
      <c r="P236" s="42">
        <v>145.080767</v>
      </c>
      <c r="Q236" s="10">
        <f t="shared" si="53"/>
        <v>450.92042100000003</v>
      </c>
    </row>
    <row r="237" spans="1:17" s="60" customFormat="1" ht="12.75">
      <c r="A237" s="40" t="s">
        <v>82</v>
      </c>
      <c r="B237" s="41">
        <v>2181.03383732</v>
      </c>
      <c r="C237" s="41">
        <v>2981.1134033400003</v>
      </c>
      <c r="D237" s="41">
        <v>5670.99642358</v>
      </c>
      <c r="E237" s="11">
        <f t="shared" si="50"/>
        <v>10833.14366424</v>
      </c>
      <c r="F237" s="73">
        <v>3034.91623429</v>
      </c>
      <c r="G237" s="73">
        <v>3375.9813799099998</v>
      </c>
      <c r="H237" s="73">
        <v>1880.93189416</v>
      </c>
      <c r="I237" s="10">
        <f t="shared" si="51"/>
        <v>8291.829508359999</v>
      </c>
      <c r="J237" s="80">
        <v>1028.80645702</v>
      </c>
      <c r="K237" s="80">
        <v>1563.7109803699998</v>
      </c>
      <c r="L237" s="80">
        <v>699.85075596</v>
      </c>
      <c r="M237" s="12">
        <f t="shared" si="52"/>
        <v>3292.36819335</v>
      </c>
      <c r="N237" s="80">
        <v>1476.09306202</v>
      </c>
      <c r="O237" s="80">
        <v>4494.2028918000005</v>
      </c>
      <c r="P237" s="80">
        <v>646.03333996</v>
      </c>
      <c r="Q237" s="10">
        <f t="shared" si="53"/>
        <v>6616.329293780001</v>
      </c>
    </row>
    <row r="238" spans="1:17" ht="12.75">
      <c r="A238" s="40" t="s">
        <v>86</v>
      </c>
      <c r="B238" s="10">
        <v>53006.041975600005</v>
      </c>
      <c r="C238" s="41">
        <v>48312.97125776997</v>
      </c>
      <c r="D238" s="41">
        <v>61779.88999962998</v>
      </c>
      <c r="E238" s="11">
        <f t="shared" si="50"/>
        <v>163098.90323299996</v>
      </c>
      <c r="F238" s="71">
        <v>40533.58859704</v>
      </c>
      <c r="G238" s="71">
        <v>42947.27191717004</v>
      </c>
      <c r="H238" s="71">
        <v>42590.74837031001</v>
      </c>
      <c r="I238" s="10">
        <f t="shared" si="51"/>
        <v>126071.60888452004</v>
      </c>
      <c r="J238" s="42">
        <v>41525.33910994</v>
      </c>
      <c r="K238" s="42">
        <v>46539.198805110005</v>
      </c>
      <c r="L238" s="42">
        <v>62319.103812960006</v>
      </c>
      <c r="M238" s="11">
        <f t="shared" si="52"/>
        <v>150383.64172801003</v>
      </c>
      <c r="N238" s="42">
        <v>41368.77173690002</v>
      </c>
      <c r="O238" s="42">
        <v>36957.87964130998</v>
      </c>
      <c r="P238" s="42">
        <v>46563.54814605995</v>
      </c>
      <c r="Q238" s="10">
        <f t="shared" si="53"/>
        <v>124890.19952426993</v>
      </c>
    </row>
    <row r="239" spans="1:17" s="52" customFormat="1" ht="12.75">
      <c r="A239" s="18" t="s">
        <v>36</v>
      </c>
      <c r="B239" s="19">
        <f aca="true" t="shared" si="54" ref="B239:Q239">SUM(B191:B238)</f>
        <v>102647.24272425001</v>
      </c>
      <c r="C239" s="19">
        <f t="shared" si="54"/>
        <v>116446.82090735997</v>
      </c>
      <c r="D239" s="19">
        <f t="shared" si="54"/>
        <v>125733.39350607997</v>
      </c>
      <c r="E239" s="19">
        <f>SUM(B239:D239)</f>
        <v>344827.4571376899</v>
      </c>
      <c r="F239" s="19">
        <f t="shared" si="54"/>
        <v>114993.81604137</v>
      </c>
      <c r="G239" s="19">
        <f t="shared" si="54"/>
        <v>102357.34163217005</v>
      </c>
      <c r="H239" s="19">
        <f t="shared" si="54"/>
        <v>103269.39093936002</v>
      </c>
      <c r="I239" s="19">
        <f t="shared" si="54"/>
        <v>320620.5486129001</v>
      </c>
      <c r="J239" s="19">
        <f t="shared" si="54"/>
        <v>123006.04846643002</v>
      </c>
      <c r="K239" s="19">
        <f t="shared" si="54"/>
        <v>118419.46883021003</v>
      </c>
      <c r="L239" s="19">
        <f t="shared" si="54"/>
        <v>128639.25374175001</v>
      </c>
      <c r="M239" s="19">
        <f t="shared" si="54"/>
        <v>370064.77103839006</v>
      </c>
      <c r="N239" s="19">
        <f t="shared" si="54"/>
        <v>102901.08052971003</v>
      </c>
      <c r="O239" s="19">
        <f t="shared" si="54"/>
        <v>117693.75557884999</v>
      </c>
      <c r="P239" s="19">
        <f t="shared" si="54"/>
        <v>105497.89295572994</v>
      </c>
      <c r="Q239" s="19">
        <f t="shared" si="54"/>
        <v>326092.72906428995</v>
      </c>
    </row>
    <row r="240" spans="1:17" ht="12.75">
      <c r="A240" s="34" t="s">
        <v>41</v>
      </c>
      <c r="B240" s="10">
        <v>558.33538383</v>
      </c>
      <c r="C240" s="10">
        <v>522.56563243</v>
      </c>
      <c r="D240" s="10">
        <v>341.2320573</v>
      </c>
      <c r="E240" s="11">
        <f>SUM(B240:D240)</f>
        <v>1422.13307356</v>
      </c>
      <c r="F240" s="71">
        <v>203.36882905000002</v>
      </c>
      <c r="G240" s="73">
        <v>498.38026579</v>
      </c>
      <c r="H240" s="41">
        <v>154.24320575</v>
      </c>
      <c r="I240" s="10">
        <f>SUM(F240:H240)</f>
        <v>855.99230059</v>
      </c>
      <c r="J240" s="42">
        <v>228.78940112</v>
      </c>
      <c r="K240" s="42">
        <v>298.7237706</v>
      </c>
      <c r="L240" s="42">
        <v>277.67849977</v>
      </c>
      <c r="M240" s="11">
        <f>SUM(J240:L240)</f>
        <v>805.1916714900001</v>
      </c>
      <c r="N240" s="42">
        <v>280.1303293</v>
      </c>
      <c r="O240" s="42">
        <v>540.1993016600001</v>
      </c>
      <c r="P240" s="42">
        <v>346.39690962000003</v>
      </c>
      <c r="Q240" s="10">
        <f t="shared" si="53"/>
        <v>1166.7265405800001</v>
      </c>
    </row>
    <row r="241" spans="1:17" ht="12.75">
      <c r="A241" s="34" t="s">
        <v>49</v>
      </c>
      <c r="B241" s="10">
        <v>352.112049</v>
      </c>
      <c r="C241" s="10">
        <v>544.821949</v>
      </c>
      <c r="D241" s="10">
        <v>327.9952</v>
      </c>
      <c r="E241" s="11">
        <f>SUM(B241:D241)</f>
        <v>1224.929198</v>
      </c>
      <c r="F241" s="71">
        <v>726.8566529999999</v>
      </c>
      <c r="G241" s="73">
        <v>560.3965450000001</v>
      </c>
      <c r="H241" s="41">
        <v>578.500209</v>
      </c>
      <c r="I241" s="10">
        <f>SUM(F241:H241)</f>
        <v>1865.753407</v>
      </c>
      <c r="J241" s="42">
        <v>383.24059800000003</v>
      </c>
      <c r="K241" s="42">
        <v>10.29</v>
      </c>
      <c r="L241" s="42">
        <v>537.439262</v>
      </c>
      <c r="M241" s="11">
        <f>SUM(J241:L241)</f>
        <v>930.96986</v>
      </c>
      <c r="N241" s="42">
        <v>396.828667</v>
      </c>
      <c r="O241" s="42">
        <v>364.20954004</v>
      </c>
      <c r="P241" s="42">
        <v>728.3014</v>
      </c>
      <c r="Q241" s="10">
        <f t="shared" si="53"/>
        <v>1489.33960704</v>
      </c>
    </row>
    <row r="242" spans="1:17" ht="12.75">
      <c r="A242" s="18" t="s">
        <v>36</v>
      </c>
      <c r="B242" s="19">
        <f aca="true" t="shared" si="55" ref="B242:Q242">SUM(B240:B241)</f>
        <v>910.44743283</v>
      </c>
      <c r="C242" s="19">
        <f t="shared" si="55"/>
        <v>1067.38758143</v>
      </c>
      <c r="D242" s="19">
        <f t="shared" si="55"/>
        <v>669.2272573</v>
      </c>
      <c r="E242" s="19">
        <f>SUM(B242:D242)</f>
        <v>2647.06227156</v>
      </c>
      <c r="F242" s="19">
        <f t="shared" si="55"/>
        <v>930.22548205</v>
      </c>
      <c r="G242" s="19">
        <f t="shared" si="55"/>
        <v>1058.7768107900001</v>
      </c>
      <c r="H242" s="19">
        <f t="shared" si="55"/>
        <v>732.74341475</v>
      </c>
      <c r="I242" s="19">
        <f t="shared" si="55"/>
        <v>2721.74570759</v>
      </c>
      <c r="J242" s="19">
        <f t="shared" si="55"/>
        <v>612.0299991200001</v>
      </c>
      <c r="K242" s="19">
        <f t="shared" si="55"/>
        <v>309.01377060000004</v>
      </c>
      <c r="L242" s="19">
        <f t="shared" si="55"/>
        <v>815.11776177</v>
      </c>
      <c r="M242" s="19">
        <f t="shared" si="55"/>
        <v>1736.16153149</v>
      </c>
      <c r="N242" s="19">
        <f t="shared" si="55"/>
        <v>676.9589963000001</v>
      </c>
      <c r="O242" s="19">
        <f t="shared" si="55"/>
        <v>904.4088417</v>
      </c>
      <c r="P242" s="19">
        <f t="shared" si="55"/>
        <v>1074.69830962</v>
      </c>
      <c r="Q242" s="19">
        <f t="shared" si="55"/>
        <v>2656.0661476200003</v>
      </c>
    </row>
    <row r="243" spans="1:17" ht="12.75">
      <c r="A243" s="39" t="s">
        <v>59</v>
      </c>
      <c r="B243" s="3"/>
      <c r="C243" s="3"/>
      <c r="D243" s="3"/>
      <c r="E243" s="3"/>
      <c r="F243" s="3"/>
      <c r="G243" s="3"/>
      <c r="H243" s="69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4" t="s">
        <v>205</v>
      </c>
      <c r="B244" s="10">
        <v>28211.6659771</v>
      </c>
      <c r="C244" s="10">
        <v>23622.971387350004</v>
      </c>
      <c r="D244" s="10">
        <v>215052.74309151</v>
      </c>
      <c r="E244" s="11">
        <f aca="true" t="shared" si="56" ref="E244:E252">SUM(B244:D244)</f>
        <v>266887.38045596</v>
      </c>
      <c r="F244" s="73">
        <v>20797.945398089996</v>
      </c>
      <c r="G244" s="73">
        <v>11673.31164399</v>
      </c>
      <c r="H244" s="71">
        <v>219862.44110793003</v>
      </c>
      <c r="I244" s="10">
        <f aca="true" t="shared" si="57" ref="I244:I252">SUM(F244:H244)</f>
        <v>252333.69815001002</v>
      </c>
      <c r="J244" s="42">
        <v>20327.26625506</v>
      </c>
      <c r="K244" s="42">
        <v>17300.48474616</v>
      </c>
      <c r="L244" s="42">
        <v>208480.46698320002</v>
      </c>
      <c r="M244" s="11">
        <f aca="true" t="shared" si="58" ref="M244:M252">SUM(J244:L244)</f>
        <v>246108.21798442</v>
      </c>
      <c r="N244" s="42">
        <v>31797.651381720003</v>
      </c>
      <c r="O244" s="42">
        <v>44940.3125516</v>
      </c>
      <c r="P244" s="42">
        <v>261588.77249538</v>
      </c>
      <c r="Q244" s="10">
        <f aca="true" t="shared" si="59" ref="Q244:Q252">SUM(N244:P244)</f>
        <v>338326.7364287</v>
      </c>
    </row>
    <row r="245" spans="1:17" ht="12.75">
      <c r="A245" s="34" t="s">
        <v>47</v>
      </c>
      <c r="B245" s="10">
        <v>136814.90043088</v>
      </c>
      <c r="C245" s="10">
        <v>125058.34079108</v>
      </c>
      <c r="D245" s="10">
        <v>119869.06394715</v>
      </c>
      <c r="E245" s="11">
        <f t="shared" si="56"/>
        <v>381742.30516911</v>
      </c>
      <c r="F245" s="73">
        <v>112994.17008057</v>
      </c>
      <c r="G245" s="73">
        <v>134119.52303535</v>
      </c>
      <c r="H245" s="71">
        <v>127914.75281457997</v>
      </c>
      <c r="I245" s="10">
        <f t="shared" si="57"/>
        <v>375028.4459305</v>
      </c>
      <c r="J245" s="42">
        <v>124299.24888518998</v>
      </c>
      <c r="K245" s="42">
        <v>134207.10286138</v>
      </c>
      <c r="L245" s="42">
        <v>142519.16618739002</v>
      </c>
      <c r="M245" s="11">
        <f t="shared" si="58"/>
        <v>401025.51793395996</v>
      </c>
      <c r="N245" s="42">
        <v>137352.09653161</v>
      </c>
      <c r="O245" s="42">
        <v>132320.93511477</v>
      </c>
      <c r="P245" s="42">
        <v>122667.55527200998</v>
      </c>
      <c r="Q245" s="10">
        <f t="shared" si="59"/>
        <v>392340.58691838995</v>
      </c>
    </row>
    <row r="246" spans="1:17" ht="12.75">
      <c r="A246" s="43" t="s">
        <v>206</v>
      </c>
      <c r="B246" s="10">
        <v>14792.20526323</v>
      </c>
      <c r="C246" s="10">
        <v>12696.14157905</v>
      </c>
      <c r="D246" s="10">
        <v>13668.36636501</v>
      </c>
      <c r="E246" s="11">
        <f t="shared" si="56"/>
        <v>41156.71320729</v>
      </c>
      <c r="F246" s="73">
        <v>10987.027979499999</v>
      </c>
      <c r="G246" s="73">
        <v>13753.284619119999</v>
      </c>
      <c r="H246" s="71">
        <v>12669.99575702</v>
      </c>
      <c r="I246" s="10">
        <f t="shared" si="57"/>
        <v>37410.308355639994</v>
      </c>
      <c r="J246" s="42">
        <v>12491.07135024</v>
      </c>
      <c r="K246" s="42">
        <v>13402.562226160004</v>
      </c>
      <c r="L246" s="42">
        <v>15907.542016710004</v>
      </c>
      <c r="M246" s="11">
        <f t="shared" si="58"/>
        <v>41801.175593110005</v>
      </c>
      <c r="N246" s="42">
        <v>14984.756447140002</v>
      </c>
      <c r="O246" s="42">
        <v>13159.56936651</v>
      </c>
      <c r="P246" s="42">
        <v>13010.09340652</v>
      </c>
      <c r="Q246" s="10">
        <f t="shared" si="59"/>
        <v>41154.41922017</v>
      </c>
    </row>
    <row r="247" spans="1:17" ht="12.75">
      <c r="A247" s="43" t="s">
        <v>207</v>
      </c>
      <c r="B247" s="10">
        <v>3033.66441089</v>
      </c>
      <c r="C247" s="10">
        <v>3657.1294442299995</v>
      </c>
      <c r="D247" s="10">
        <v>1805.98382531</v>
      </c>
      <c r="E247" s="11">
        <f t="shared" si="56"/>
        <v>8496.77768043</v>
      </c>
      <c r="F247" s="73">
        <v>2986.4254860800006</v>
      </c>
      <c r="G247" s="73">
        <v>3279.5176308900004</v>
      </c>
      <c r="H247" s="71">
        <v>3135.9374905100003</v>
      </c>
      <c r="I247" s="10">
        <f t="shared" si="57"/>
        <v>9401.880607480001</v>
      </c>
      <c r="J247" s="42">
        <v>1876.38606931</v>
      </c>
      <c r="K247" s="42">
        <v>4157.00420082</v>
      </c>
      <c r="L247" s="42">
        <v>2684.32771934</v>
      </c>
      <c r="M247" s="11">
        <f t="shared" si="58"/>
        <v>8717.717989469998</v>
      </c>
      <c r="N247" s="42">
        <v>2634.41701953</v>
      </c>
      <c r="O247" s="42">
        <v>1951.1789623000002</v>
      </c>
      <c r="P247" s="42">
        <v>9.334502120000002</v>
      </c>
      <c r="Q247" s="10">
        <f t="shared" si="59"/>
        <v>4594.93048395</v>
      </c>
    </row>
    <row r="248" spans="1:17" s="60" customFormat="1" ht="12.75">
      <c r="A248" s="40" t="s">
        <v>208</v>
      </c>
      <c r="B248" s="41">
        <v>26769.25096387</v>
      </c>
      <c r="C248" s="41">
        <v>29535.695976679996</v>
      </c>
      <c r="D248" s="41">
        <v>15016.885781129999</v>
      </c>
      <c r="E248" s="11">
        <f t="shared" si="56"/>
        <v>71321.83272168</v>
      </c>
      <c r="F248" s="73">
        <v>39901.30794197</v>
      </c>
      <c r="G248" s="73">
        <v>27271.518911660005</v>
      </c>
      <c r="H248" s="73">
        <v>22649.46822254</v>
      </c>
      <c r="I248" s="10">
        <f t="shared" si="57"/>
        <v>89822.29507617</v>
      </c>
      <c r="J248" s="80">
        <v>28704.228498149998</v>
      </c>
      <c r="K248" s="80">
        <v>21737.847580090005</v>
      </c>
      <c r="L248" s="80">
        <v>19137.19087107</v>
      </c>
      <c r="M248" s="11">
        <f t="shared" si="58"/>
        <v>69579.26694931</v>
      </c>
      <c r="N248" s="80">
        <v>20458.774164619997</v>
      </c>
      <c r="O248" s="80">
        <v>21971.040829370002</v>
      </c>
      <c r="P248" s="80">
        <v>8304.0601553</v>
      </c>
      <c r="Q248" s="10">
        <f t="shared" si="59"/>
        <v>50733.875149290005</v>
      </c>
    </row>
    <row r="249" spans="1:17" ht="12.75">
      <c r="A249" s="34" t="s">
        <v>58</v>
      </c>
      <c r="B249" s="10">
        <v>11132.173438760003</v>
      </c>
      <c r="C249" s="10">
        <v>6978.7679024300005</v>
      </c>
      <c r="D249" s="10">
        <v>7573.96191256</v>
      </c>
      <c r="E249" s="11">
        <f t="shared" si="56"/>
        <v>25684.903253750002</v>
      </c>
      <c r="F249" s="73">
        <v>8794.79043005</v>
      </c>
      <c r="G249" s="73">
        <v>7106.50993208</v>
      </c>
      <c r="H249" s="71">
        <v>9919.414070069999</v>
      </c>
      <c r="I249" s="10">
        <f t="shared" si="57"/>
        <v>25820.7144322</v>
      </c>
      <c r="J249" s="42">
        <v>7907.21246701</v>
      </c>
      <c r="K249" s="42">
        <v>6253.077581240001</v>
      </c>
      <c r="L249" s="42">
        <v>11966.11026197</v>
      </c>
      <c r="M249" s="11">
        <f t="shared" si="58"/>
        <v>26126.40031022</v>
      </c>
      <c r="N249" s="42">
        <v>7824.889929399999</v>
      </c>
      <c r="O249" s="42">
        <v>6414.7022489500005</v>
      </c>
      <c r="P249" s="42">
        <v>6052.632623590001</v>
      </c>
      <c r="Q249" s="10">
        <f t="shared" si="59"/>
        <v>20292.22480194</v>
      </c>
    </row>
    <row r="250" spans="1:17" ht="12.75">
      <c r="A250" s="34" t="s">
        <v>209</v>
      </c>
      <c r="B250" s="10">
        <v>9451.27732664</v>
      </c>
      <c r="C250" s="10">
        <v>2858.8117821000005</v>
      </c>
      <c r="D250" s="10">
        <v>4119.4563806900005</v>
      </c>
      <c r="E250" s="11">
        <f t="shared" si="56"/>
        <v>16429.545489430002</v>
      </c>
      <c r="F250" s="73">
        <v>4127.62793216</v>
      </c>
      <c r="G250" s="73">
        <v>5176.2254854</v>
      </c>
      <c r="H250" s="71">
        <v>5724.4730108</v>
      </c>
      <c r="I250" s="10">
        <f t="shared" si="57"/>
        <v>15028.32642836</v>
      </c>
      <c r="J250" s="42">
        <v>7394.04573088</v>
      </c>
      <c r="K250" s="42">
        <v>4471.7760345</v>
      </c>
      <c r="L250" s="42">
        <v>5462.024259560001</v>
      </c>
      <c r="M250" s="11">
        <f t="shared" si="58"/>
        <v>17327.84602494</v>
      </c>
      <c r="N250" s="42">
        <v>7193.924482639999</v>
      </c>
      <c r="O250" s="42">
        <v>3862.14714877</v>
      </c>
      <c r="P250" s="42">
        <v>8110.17861052</v>
      </c>
      <c r="Q250" s="10">
        <f t="shared" si="59"/>
        <v>19166.25024193</v>
      </c>
    </row>
    <row r="251" spans="1:17" ht="12.75">
      <c r="A251" s="34" t="s">
        <v>87</v>
      </c>
      <c r="B251" s="10">
        <v>177.75462003</v>
      </c>
      <c r="C251" s="10">
        <v>207.64987009</v>
      </c>
      <c r="D251" s="10">
        <v>189.75133508000002</v>
      </c>
      <c r="E251" s="11">
        <f t="shared" si="56"/>
        <v>575.1558252</v>
      </c>
      <c r="F251" s="73">
        <v>147.76216366</v>
      </c>
      <c r="G251" s="73">
        <v>179.86909151</v>
      </c>
      <c r="H251" s="71">
        <v>98.34227222999999</v>
      </c>
      <c r="I251" s="10">
        <f t="shared" si="57"/>
        <v>425.9735274</v>
      </c>
      <c r="J251" s="42">
        <v>107.08518604</v>
      </c>
      <c r="K251" s="42">
        <v>136.75427388</v>
      </c>
      <c r="L251" s="42">
        <v>96.51912628999999</v>
      </c>
      <c r="M251" s="11">
        <f t="shared" si="58"/>
        <v>340.35858621</v>
      </c>
      <c r="N251" s="42">
        <v>105.59171463</v>
      </c>
      <c r="O251" s="42">
        <v>147.14922025</v>
      </c>
      <c r="P251" s="42">
        <v>896.6416820799999</v>
      </c>
      <c r="Q251" s="10">
        <f t="shared" si="59"/>
        <v>1149.38261696</v>
      </c>
    </row>
    <row r="252" spans="1:17" ht="12.75">
      <c r="A252" s="34" t="s">
        <v>210</v>
      </c>
      <c r="B252" s="10">
        <v>3625.90309115</v>
      </c>
      <c r="C252" s="10">
        <v>4357.21420357</v>
      </c>
      <c r="D252" s="10">
        <v>3574.7780844500003</v>
      </c>
      <c r="E252" s="11">
        <f t="shared" si="56"/>
        <v>11557.89537917</v>
      </c>
      <c r="F252" s="73">
        <v>2992.78163573</v>
      </c>
      <c r="G252" s="73">
        <v>6492.364007359999</v>
      </c>
      <c r="H252" s="71">
        <v>3489.19540304</v>
      </c>
      <c r="I252" s="10">
        <f t="shared" si="57"/>
        <v>12974.34104613</v>
      </c>
      <c r="J252" s="42">
        <v>2362.4010059</v>
      </c>
      <c r="K252" s="42">
        <v>2772.0527929899995</v>
      </c>
      <c r="L252" s="42">
        <v>2635.0250292299993</v>
      </c>
      <c r="M252" s="11">
        <f t="shared" si="58"/>
        <v>7769.478828119998</v>
      </c>
      <c r="N252" s="42">
        <v>14083.91656063</v>
      </c>
      <c r="O252" s="42">
        <v>28534.728485980002</v>
      </c>
      <c r="P252" s="42">
        <v>54274.83912875</v>
      </c>
      <c r="Q252" s="10">
        <f t="shared" si="59"/>
        <v>96893.48417536</v>
      </c>
    </row>
    <row r="253" spans="1:17" ht="12.75">
      <c r="A253" s="18" t="s">
        <v>36</v>
      </c>
      <c r="B253" s="19">
        <f aca="true" t="shared" si="60" ref="B253:Q253">SUM(B244:B252)</f>
        <v>234008.79552254998</v>
      </c>
      <c r="C253" s="19">
        <f t="shared" si="60"/>
        <v>208972.72293658002</v>
      </c>
      <c r="D253" s="19">
        <f t="shared" si="60"/>
        <v>380870.99072288995</v>
      </c>
      <c r="E253" s="19">
        <f>SUM(B253:D253)</f>
        <v>823852.5091820199</v>
      </c>
      <c r="F253" s="19">
        <f t="shared" si="60"/>
        <v>203729.83904780998</v>
      </c>
      <c r="G253" s="19">
        <f t="shared" si="60"/>
        <v>209052.12435736</v>
      </c>
      <c r="H253" s="19">
        <f t="shared" si="60"/>
        <v>405464.02014872007</v>
      </c>
      <c r="I253" s="19">
        <f t="shared" si="60"/>
        <v>818245.98355389</v>
      </c>
      <c r="J253" s="19">
        <f t="shared" si="60"/>
        <v>205468.94544777996</v>
      </c>
      <c r="K253" s="19">
        <f t="shared" si="60"/>
        <v>204438.66229722006</v>
      </c>
      <c r="L253" s="19">
        <f>SUM(L244:L252)</f>
        <v>408888.37245476</v>
      </c>
      <c r="M253" s="19">
        <f>SUM(M244:M252)</f>
        <v>818795.98019976</v>
      </c>
      <c r="N253" s="19">
        <f t="shared" si="60"/>
        <v>236436.01823192</v>
      </c>
      <c r="O253" s="19">
        <f>SUM(O244:O252)</f>
        <v>253301.7639285</v>
      </c>
      <c r="P253" s="19">
        <f>SUM(P244:P252)</f>
        <v>474914.10787626996</v>
      </c>
      <c r="Q253" s="19">
        <f t="shared" si="60"/>
        <v>964651.8900366898</v>
      </c>
    </row>
    <row r="254" spans="1:17" ht="12.75">
      <c r="A254" s="18" t="s">
        <v>64</v>
      </c>
      <c r="B254" s="19">
        <f aca="true" t="shared" si="61" ref="B254:Q254">B189+B242+B253+B239</f>
        <v>408778.19361782</v>
      </c>
      <c r="C254" s="19">
        <f t="shared" si="61"/>
        <v>395381.91315177</v>
      </c>
      <c r="D254" s="19">
        <f t="shared" si="61"/>
        <v>585617.9858069799</v>
      </c>
      <c r="E254" s="19">
        <f t="shared" si="61"/>
        <v>1389778.0925765699</v>
      </c>
      <c r="F254" s="19">
        <f t="shared" si="61"/>
        <v>394634.98905887996</v>
      </c>
      <c r="G254" s="19">
        <f t="shared" si="61"/>
        <v>388294.60333973006</v>
      </c>
      <c r="H254" s="19">
        <f t="shared" si="61"/>
        <v>583709.2720419301</v>
      </c>
      <c r="I254" s="19">
        <f t="shared" si="61"/>
        <v>1366638.86444054</v>
      </c>
      <c r="J254" s="19">
        <f t="shared" si="61"/>
        <v>403302.67208125</v>
      </c>
      <c r="K254" s="19">
        <f t="shared" si="61"/>
        <v>404690.6284663901</v>
      </c>
      <c r="L254" s="19">
        <f t="shared" si="61"/>
        <v>602930.99541289</v>
      </c>
      <c r="M254" s="19">
        <f t="shared" si="61"/>
        <v>1410924.29596053</v>
      </c>
      <c r="N254" s="19">
        <f t="shared" si="61"/>
        <v>412649.47203675006</v>
      </c>
      <c r="O254" s="19">
        <f t="shared" si="61"/>
        <v>441889.43515431</v>
      </c>
      <c r="P254" s="19">
        <f t="shared" si="61"/>
        <v>657629.9463411899</v>
      </c>
      <c r="Q254" s="19">
        <f t="shared" si="61"/>
        <v>1512168.8535322498</v>
      </c>
    </row>
    <row r="255" spans="1:17" ht="12.75">
      <c r="A255" s="43" t="s">
        <v>70</v>
      </c>
      <c r="B255" s="41"/>
      <c r="C255" s="41"/>
      <c r="D255" s="41">
        <v>719.9</v>
      </c>
      <c r="E255" s="11">
        <f aca="true" t="shared" si="62" ref="E255:E260">SUM(B255:D255)</f>
        <v>719.9</v>
      </c>
      <c r="F255" s="71"/>
      <c r="G255" s="71"/>
      <c r="H255" s="71"/>
      <c r="I255" s="10">
        <f aca="true" t="shared" si="63" ref="I255:I260">SUM(F255:H255)</f>
        <v>0</v>
      </c>
      <c r="J255" s="42"/>
      <c r="K255" s="42"/>
      <c r="L255" s="42">
        <v>55.4</v>
      </c>
      <c r="M255" s="11">
        <f aca="true" t="shared" si="64" ref="M255:M260">SUM(J255:L255)</f>
        <v>55.4</v>
      </c>
      <c r="N255" s="42"/>
      <c r="O255" s="42"/>
      <c r="P255" s="42"/>
      <c r="Q255" s="10">
        <f aca="true" t="shared" si="65" ref="Q255:Q260">SUM(N255:P255)</f>
        <v>0</v>
      </c>
    </row>
    <row r="256" spans="1:17" ht="12.75">
      <c r="A256" s="34" t="s">
        <v>76</v>
      </c>
      <c r="B256" s="28"/>
      <c r="C256" s="28"/>
      <c r="D256" s="28">
        <v>35454.7</v>
      </c>
      <c r="E256" s="11">
        <f t="shared" si="62"/>
        <v>35454.7</v>
      </c>
      <c r="F256" s="71"/>
      <c r="G256" s="71"/>
      <c r="H256" s="73"/>
      <c r="I256" s="10">
        <f t="shared" si="63"/>
        <v>0</v>
      </c>
      <c r="J256" s="42"/>
      <c r="K256" s="42"/>
      <c r="L256" s="42"/>
      <c r="M256" s="11">
        <f t="shared" si="64"/>
        <v>0</v>
      </c>
      <c r="N256" s="42"/>
      <c r="O256" s="42"/>
      <c r="P256" s="42"/>
      <c r="Q256" s="10">
        <f t="shared" si="65"/>
        <v>0</v>
      </c>
    </row>
    <row r="257" spans="1:17" s="52" customFormat="1" ht="12.75">
      <c r="A257" s="40" t="s">
        <v>235</v>
      </c>
      <c r="B257" s="44"/>
      <c r="C257" s="31"/>
      <c r="D257" s="31"/>
      <c r="E257" s="11">
        <f t="shared" si="62"/>
        <v>0</v>
      </c>
      <c r="F257" s="71"/>
      <c r="G257" s="71"/>
      <c r="H257" s="71"/>
      <c r="I257" s="10">
        <f t="shared" si="63"/>
        <v>0</v>
      </c>
      <c r="J257" s="36"/>
      <c r="K257" s="36"/>
      <c r="L257" s="36"/>
      <c r="M257" s="11">
        <f t="shared" si="64"/>
        <v>0</v>
      </c>
      <c r="N257" s="36"/>
      <c r="O257" s="36"/>
      <c r="P257" s="36"/>
      <c r="Q257" s="10">
        <f t="shared" si="65"/>
        <v>0</v>
      </c>
    </row>
    <row r="258" spans="1:17" ht="12.75">
      <c r="A258" s="34" t="s">
        <v>83</v>
      </c>
      <c r="B258" s="10"/>
      <c r="C258" s="10"/>
      <c r="D258" s="10"/>
      <c r="E258" s="11">
        <f t="shared" si="62"/>
        <v>0</v>
      </c>
      <c r="F258" s="71"/>
      <c r="G258" s="71"/>
      <c r="H258" s="70"/>
      <c r="I258" s="10">
        <f t="shared" si="63"/>
        <v>0</v>
      </c>
      <c r="J258" s="75"/>
      <c r="K258" s="75"/>
      <c r="L258" s="75"/>
      <c r="M258" s="11">
        <f t="shared" si="64"/>
        <v>0</v>
      </c>
      <c r="N258" s="75"/>
      <c r="O258" s="75"/>
      <c r="P258" s="75"/>
      <c r="Q258" s="10">
        <f t="shared" si="65"/>
        <v>0</v>
      </c>
    </row>
    <row r="259" spans="1:17" ht="12.75">
      <c r="A259" s="11" t="s">
        <v>215</v>
      </c>
      <c r="B259" s="10"/>
      <c r="C259" s="10"/>
      <c r="D259" s="10"/>
      <c r="E259" s="11">
        <f t="shared" si="62"/>
        <v>0</v>
      </c>
      <c r="F259" s="71"/>
      <c r="G259" s="71"/>
      <c r="H259" s="71"/>
      <c r="I259" s="10">
        <f t="shared" si="63"/>
        <v>0</v>
      </c>
      <c r="J259" s="75"/>
      <c r="K259" s="75"/>
      <c r="L259" s="75"/>
      <c r="M259" s="11">
        <f t="shared" si="64"/>
        <v>0</v>
      </c>
      <c r="N259" s="75"/>
      <c r="O259" s="75"/>
      <c r="P259" s="75"/>
      <c r="Q259" s="10">
        <f t="shared" si="65"/>
        <v>0</v>
      </c>
    </row>
    <row r="260" spans="1:17" ht="12.75">
      <c r="A260" s="34" t="s">
        <v>216</v>
      </c>
      <c r="B260" s="10">
        <v>0</v>
      </c>
      <c r="C260" s="10">
        <v>0</v>
      </c>
      <c r="D260" s="10">
        <v>0</v>
      </c>
      <c r="E260" s="11">
        <f t="shared" si="62"/>
        <v>0</v>
      </c>
      <c r="F260" s="71"/>
      <c r="G260" s="71"/>
      <c r="H260" s="71"/>
      <c r="I260" s="10">
        <f t="shared" si="63"/>
        <v>0</v>
      </c>
      <c r="J260" s="75"/>
      <c r="K260" s="75"/>
      <c r="L260" s="75"/>
      <c r="M260" s="11">
        <f t="shared" si="64"/>
        <v>0</v>
      </c>
      <c r="N260" s="75"/>
      <c r="O260" s="75"/>
      <c r="P260" s="75"/>
      <c r="Q260" s="10">
        <f t="shared" si="65"/>
        <v>0</v>
      </c>
    </row>
    <row r="261" spans="1:17" ht="12.75">
      <c r="A261" s="18" t="s">
        <v>63</v>
      </c>
      <c r="B261" s="19">
        <f aca="true" t="shared" si="66" ref="B261:N261">B254-B255-B256-B258-B259-B260+B257</f>
        <v>408778.19361782</v>
      </c>
      <c r="C261" s="19">
        <f t="shared" si="66"/>
        <v>395381.91315177</v>
      </c>
      <c r="D261" s="19">
        <f t="shared" si="66"/>
        <v>549443.38580698</v>
      </c>
      <c r="E261" s="19">
        <f t="shared" si="66"/>
        <v>1353603.49257657</v>
      </c>
      <c r="F261" s="19">
        <f t="shared" si="66"/>
        <v>394634.98905887996</v>
      </c>
      <c r="G261" s="19">
        <f t="shared" si="66"/>
        <v>388294.60333973006</v>
      </c>
      <c r="H261" s="19">
        <f t="shared" si="66"/>
        <v>583709.2720419301</v>
      </c>
      <c r="I261" s="19">
        <f t="shared" si="66"/>
        <v>1366638.86444054</v>
      </c>
      <c r="J261" s="19">
        <f t="shared" si="66"/>
        <v>403302.67208125</v>
      </c>
      <c r="K261" s="19">
        <f t="shared" si="66"/>
        <v>404690.6284663901</v>
      </c>
      <c r="L261" s="19">
        <f>L254-L255-L256-L258-L259-L260+L257</f>
        <v>602875.59541289</v>
      </c>
      <c r="M261" s="19">
        <f>M254-M255-M256-M258-M259-M260+M257</f>
        <v>1410868.89596053</v>
      </c>
      <c r="N261" s="19">
        <f t="shared" si="66"/>
        <v>412649.47203675006</v>
      </c>
      <c r="O261" s="19">
        <f>O254-O255-O256-O258-O259-O260+O257</f>
        <v>441889.43515431</v>
      </c>
      <c r="P261" s="19">
        <f>P254-P255-P256-P258-P259-P260+P257</f>
        <v>657629.9463411899</v>
      </c>
      <c r="Q261" s="19">
        <f>Q254-Q255-Q256-Q258-Q259-Q260+Q257</f>
        <v>1512168.8535322498</v>
      </c>
    </row>
    <row r="262" spans="1:8" ht="14.25">
      <c r="A262" s="6" t="s">
        <v>61</v>
      </c>
      <c r="B262" s="27"/>
      <c r="C262" s="27"/>
      <c r="D262" s="27"/>
      <c r="E262" s="106"/>
      <c r="H262" s="107"/>
    </row>
    <row r="263" spans="5:16" ht="12.75">
      <c r="E263" s="1"/>
      <c r="O263" s="9"/>
      <c r="P263" s="9"/>
    </row>
    <row r="264" ht="12.75">
      <c r="E264" s="1"/>
    </row>
    <row r="265" ht="12.75">
      <c r="E265" s="1"/>
    </row>
    <row r="266" ht="12.75">
      <c r="E266" s="1"/>
    </row>
    <row r="268" ht="12.75">
      <c r="E268" s="1"/>
    </row>
    <row r="269" ht="12.75">
      <c r="E269" s="1"/>
    </row>
    <row r="270" ht="12.75">
      <c r="E270" s="1"/>
    </row>
    <row r="271" spans="2:5" ht="12.75">
      <c r="B271" s="16"/>
      <c r="C271" s="16"/>
      <c r="D271" s="16"/>
      <c r="E271" s="16"/>
    </row>
    <row r="272" ht="12.75">
      <c r="E272" s="1"/>
    </row>
    <row r="273" spans="2:5" ht="12.75">
      <c r="B273" s="16"/>
      <c r="C273" s="16"/>
      <c r="D273" s="16"/>
      <c r="E273" s="16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</sheetData>
  <sheetProtection/>
  <mergeCells count="21">
    <mergeCell ref="F135:I135"/>
    <mergeCell ref="F174:I174"/>
    <mergeCell ref="D1:E1"/>
    <mergeCell ref="A135:A136"/>
    <mergeCell ref="A174:A175"/>
    <mergeCell ref="A2:A3"/>
    <mergeCell ref="A31:A32"/>
    <mergeCell ref="B2:E2"/>
    <mergeCell ref="B31:E31"/>
    <mergeCell ref="B135:E135"/>
    <mergeCell ref="B174:E174"/>
    <mergeCell ref="F2:I2"/>
    <mergeCell ref="F31:I31"/>
    <mergeCell ref="J174:M174"/>
    <mergeCell ref="N174:Q174"/>
    <mergeCell ref="J2:M2"/>
    <mergeCell ref="N2:Q2"/>
    <mergeCell ref="J31:M31"/>
    <mergeCell ref="N31:Q31"/>
    <mergeCell ref="J135:M135"/>
    <mergeCell ref="N135:Q135"/>
  </mergeCells>
  <printOptions/>
  <pageMargins left="0.75" right="0.75" top="0.66" bottom="0.46" header="0.32" footer="0.4"/>
  <pageSetup fitToHeight="3" fitToWidth="1" horizontalDpi="300" verticalDpi="300" orientation="landscape" paperSize="9" scale="56" r:id="rId1"/>
  <headerFooter alignWithMargins="0">
    <oddHeader>&amp;C&amp;"Arial,Bold"&amp;12TANZANIA REVENUE AUTHORITY
Actual Revenue Collections (Quarterly) for 2008/09 by Tax Items</oddHeader>
  </headerFooter>
  <rowBreaks count="2" manualBreakCount="2">
    <brk id="27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PageLayoutView="9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06" sqref="O106"/>
    </sheetView>
  </sheetViews>
  <sheetFormatPr defaultColWidth="8.8515625" defaultRowHeight="12.75"/>
  <cols>
    <col min="1" max="1" width="39.00390625" style="0" customWidth="1"/>
    <col min="2" max="2" width="13.421875" style="1" bestFit="1" customWidth="1"/>
    <col min="3" max="3" width="11.140625" style="1" bestFit="1" customWidth="1"/>
    <col min="4" max="4" width="12.421875" style="1" bestFit="1" customWidth="1"/>
    <col min="5" max="5" width="12.7109375" style="0" bestFit="1" customWidth="1"/>
    <col min="6" max="6" width="11.28125" style="0" customWidth="1"/>
    <col min="7" max="7" width="11.421875" style="0" customWidth="1"/>
    <col min="8" max="8" width="13.28125" style="0" customWidth="1"/>
    <col min="9" max="9" width="11.8515625" style="0" customWidth="1"/>
    <col min="10" max="10" width="11.28125" style="0" customWidth="1"/>
    <col min="11" max="12" width="11.421875" style="0" customWidth="1"/>
    <col min="13" max="13" width="11.8515625" style="0" customWidth="1"/>
    <col min="14" max="16" width="11.421875" style="0" customWidth="1"/>
    <col min="17" max="17" width="11.8515625" style="0" customWidth="1"/>
    <col min="18" max="19" width="12.8515625" style="0" bestFit="1" customWidth="1"/>
    <col min="20" max="20" width="10.28125" style="0" bestFit="1" customWidth="1"/>
  </cols>
  <sheetData>
    <row r="1" spans="1:5" ht="15.75">
      <c r="A1" s="5" t="s">
        <v>240</v>
      </c>
      <c r="B1" s="118" t="s">
        <v>67</v>
      </c>
      <c r="C1" s="118"/>
      <c r="D1" s="118"/>
      <c r="E1" s="118"/>
    </row>
    <row r="2" spans="1:17" ht="12.75">
      <c r="A2" s="119" t="s">
        <v>56</v>
      </c>
      <c r="B2" s="116" t="str">
        <f>'Departmental Data 16-17'!B3:E3</f>
        <v>1st Quarter 2016/17</v>
      </c>
      <c r="C2" s="116"/>
      <c r="D2" s="116"/>
      <c r="E2" s="116"/>
      <c r="F2" s="116" t="str">
        <f>'Departmental Data 16-17'!F3:I3</f>
        <v>2nd Quarter 2016/17</v>
      </c>
      <c r="G2" s="116"/>
      <c r="H2" s="116"/>
      <c r="I2" s="116"/>
      <c r="J2" s="112" t="str">
        <f>'Departmental Data 16-17'!J3:M3</f>
        <v>3nd Quarter 2016/17</v>
      </c>
      <c r="K2" s="113"/>
      <c r="L2" s="113"/>
      <c r="M2" s="114"/>
      <c r="N2" s="112" t="str">
        <f>'Departmental Data 16-17'!N3:Q3</f>
        <v>4th Quarter 2016/17</v>
      </c>
      <c r="O2" s="113" t="s">
        <v>249</v>
      </c>
      <c r="P2" s="113" t="s">
        <v>249</v>
      </c>
      <c r="Q2" s="114"/>
    </row>
    <row r="3" spans="1:17" ht="12.75">
      <c r="A3" s="119"/>
      <c r="B3" s="37" t="s">
        <v>48</v>
      </c>
      <c r="C3" s="37" t="s">
        <v>50</v>
      </c>
      <c r="D3" s="37" t="s">
        <v>51</v>
      </c>
      <c r="E3" s="37" t="s">
        <v>65</v>
      </c>
      <c r="F3" s="85" t="s">
        <v>241</v>
      </c>
      <c r="G3" s="85" t="s">
        <v>242</v>
      </c>
      <c r="H3" s="85" t="s">
        <v>243</v>
      </c>
      <c r="I3" s="85" t="s">
        <v>65</v>
      </c>
      <c r="J3" s="93" t="s">
        <v>245</v>
      </c>
      <c r="K3" s="93" t="s">
        <v>246</v>
      </c>
      <c r="L3" s="93" t="s">
        <v>247</v>
      </c>
      <c r="M3" s="93" t="s">
        <v>65</v>
      </c>
      <c r="N3" s="93" t="s">
        <v>248</v>
      </c>
      <c r="O3" s="94" t="s">
        <v>250</v>
      </c>
      <c r="P3" s="95" t="s">
        <v>252</v>
      </c>
      <c r="Q3" s="93" t="s">
        <v>65</v>
      </c>
    </row>
    <row r="4" spans="1:17" s="17" customFormat="1" ht="12.75">
      <c r="A4" s="34" t="s">
        <v>11</v>
      </c>
      <c r="B4" s="10">
        <v>44395.291555430005</v>
      </c>
      <c r="C4" s="10">
        <v>43923.73936753</v>
      </c>
      <c r="D4" s="10">
        <v>55542.35102077</v>
      </c>
      <c r="E4" s="14">
        <f>SUM(B4:D4)</f>
        <v>143861.38194373</v>
      </c>
      <c r="F4" s="72">
        <v>39350.72219923</v>
      </c>
      <c r="G4" s="72">
        <v>40349.62969468</v>
      </c>
      <c r="H4" s="72">
        <v>67282.945709702</v>
      </c>
      <c r="I4" s="14">
        <f>SUM(F4:H4)</f>
        <v>146983.297603612</v>
      </c>
      <c r="J4" s="10">
        <v>43123.49711603</v>
      </c>
      <c r="K4" s="10">
        <v>43810.6872903</v>
      </c>
      <c r="L4" s="10">
        <v>59950.844017200005</v>
      </c>
      <c r="M4" s="14">
        <f>SUM(J4:L4)</f>
        <v>146885.02842353</v>
      </c>
      <c r="N4" s="10">
        <v>40176.5273915</v>
      </c>
      <c r="O4" s="10">
        <v>48345.567759189995</v>
      </c>
      <c r="P4" s="10">
        <v>62647.570348659996</v>
      </c>
      <c r="Q4" s="14">
        <f>SUM(N4:P4)</f>
        <v>151169.66549935</v>
      </c>
    </row>
    <row r="5" spans="1:17" s="17" customFormat="1" ht="12.75">
      <c r="A5" s="34" t="s">
        <v>12</v>
      </c>
      <c r="B5" s="10">
        <v>24538.3636862</v>
      </c>
      <c r="C5" s="10">
        <v>24891.575606909995</v>
      </c>
      <c r="D5" s="10">
        <v>30787.75244256</v>
      </c>
      <c r="E5" s="14">
        <f aca="true" t="shared" si="0" ref="E5:E28">SUM(B5:D5)</f>
        <v>80217.69173567</v>
      </c>
      <c r="F5" s="72">
        <v>26483.542614159996</v>
      </c>
      <c r="G5" s="72">
        <v>22564.386095740003</v>
      </c>
      <c r="H5" s="72">
        <v>37553.38498425</v>
      </c>
      <c r="I5" s="14">
        <f>SUM(F5:H5)</f>
        <v>86601.31369415</v>
      </c>
      <c r="J5" s="10">
        <v>26345.77446405</v>
      </c>
      <c r="K5" s="10">
        <v>26093.334003269996</v>
      </c>
      <c r="L5" s="10">
        <v>35015.90010268</v>
      </c>
      <c r="M5" s="14">
        <f>SUM(J5:L5)</f>
        <v>87455.00857</v>
      </c>
      <c r="N5" s="10">
        <v>25314.643153120003</v>
      </c>
      <c r="O5" s="10">
        <v>28189.675099329997</v>
      </c>
      <c r="P5" s="10">
        <v>40036.11938974</v>
      </c>
      <c r="Q5" s="14">
        <f aca="true" t="shared" si="1" ref="Q5:Q28">SUM(N5:P5)</f>
        <v>93540.43764219</v>
      </c>
    </row>
    <row r="6" spans="1:17" s="17" customFormat="1" ht="12.75">
      <c r="A6" s="34" t="s">
        <v>13</v>
      </c>
      <c r="B6" s="10">
        <v>10379.28219552</v>
      </c>
      <c r="C6" s="10">
        <v>9927.063314869998</v>
      </c>
      <c r="D6" s="10">
        <v>15037.964499269998</v>
      </c>
      <c r="E6" s="14">
        <f t="shared" si="0"/>
        <v>35344.310009659996</v>
      </c>
      <c r="F6" s="72">
        <v>10983.844835859998</v>
      </c>
      <c r="G6" s="72">
        <v>10014.89001212</v>
      </c>
      <c r="H6" s="72">
        <v>21864.85793659</v>
      </c>
      <c r="I6" s="14">
        <f aca="true" t="shared" si="2" ref="I6:I26">SUM(F6:H6)</f>
        <v>42863.59278457</v>
      </c>
      <c r="J6" s="10">
        <v>11247.615491389999</v>
      </c>
      <c r="K6" s="10">
        <v>15042.675500899999</v>
      </c>
      <c r="L6" s="10">
        <v>16131.23142923</v>
      </c>
      <c r="M6" s="14">
        <f aca="true" t="shared" si="3" ref="M6:M26">SUM(J6:L6)</f>
        <v>42421.52242152</v>
      </c>
      <c r="N6" s="10">
        <v>10194.292926060001</v>
      </c>
      <c r="O6" s="10">
        <v>10439.904200809999</v>
      </c>
      <c r="P6" s="10">
        <v>18378.566838550003</v>
      </c>
      <c r="Q6" s="14">
        <f t="shared" si="1"/>
        <v>39012.76396542</v>
      </c>
    </row>
    <row r="7" spans="1:17" s="17" customFormat="1" ht="12.75">
      <c r="A7" s="34" t="s">
        <v>14</v>
      </c>
      <c r="B7" s="10">
        <v>9432.595610010001</v>
      </c>
      <c r="C7" s="10">
        <v>10349.86889517</v>
      </c>
      <c r="D7" s="10">
        <v>14468.95949205</v>
      </c>
      <c r="E7" s="14">
        <f t="shared" si="0"/>
        <v>34251.423997230006</v>
      </c>
      <c r="F7" s="72">
        <v>11690.00301101</v>
      </c>
      <c r="G7" s="72">
        <v>11014.68160703</v>
      </c>
      <c r="H7" s="72">
        <v>17862.154662030003</v>
      </c>
      <c r="I7" s="14">
        <f t="shared" si="2"/>
        <v>40566.83928007</v>
      </c>
      <c r="J7" s="10">
        <v>10550.363320780001</v>
      </c>
      <c r="K7" s="10">
        <v>10753.34320918</v>
      </c>
      <c r="L7" s="10">
        <v>17784.504199529998</v>
      </c>
      <c r="M7" s="14">
        <f t="shared" si="3"/>
        <v>39088.21072949</v>
      </c>
      <c r="N7" s="10">
        <v>9143.691035470001</v>
      </c>
      <c r="O7" s="10">
        <v>12690.944035720002</v>
      </c>
      <c r="P7" s="10">
        <v>17762.396270330002</v>
      </c>
      <c r="Q7" s="14">
        <f t="shared" si="1"/>
        <v>39597.03134152001</v>
      </c>
    </row>
    <row r="8" spans="1:17" s="17" customFormat="1" ht="12.75">
      <c r="A8" s="34" t="s">
        <v>15</v>
      </c>
      <c r="B8" s="10">
        <v>1473.46213942</v>
      </c>
      <c r="C8" s="10">
        <v>1178.0564209900003</v>
      </c>
      <c r="D8" s="10">
        <v>1982.9510248600002</v>
      </c>
      <c r="E8" s="14">
        <f t="shared" si="0"/>
        <v>4634.469585270001</v>
      </c>
      <c r="F8" s="72">
        <v>1532.91651775</v>
      </c>
      <c r="G8" s="72">
        <v>1183.82311706</v>
      </c>
      <c r="H8" s="72">
        <v>2224.8356975200004</v>
      </c>
      <c r="I8" s="14">
        <f t="shared" si="2"/>
        <v>4941.5753323300005</v>
      </c>
      <c r="J8" s="10">
        <v>1533.67277557</v>
      </c>
      <c r="K8" s="10">
        <v>1464.39998481</v>
      </c>
      <c r="L8" s="10">
        <v>2219.6959910699998</v>
      </c>
      <c r="M8" s="14">
        <f t="shared" si="3"/>
        <v>5217.768751449999</v>
      </c>
      <c r="N8" s="10">
        <v>1256.03595429</v>
      </c>
      <c r="O8" s="10">
        <v>1318.2675514</v>
      </c>
      <c r="P8" s="10">
        <v>2218.40628563</v>
      </c>
      <c r="Q8" s="14">
        <f t="shared" si="1"/>
        <v>4792.70979132</v>
      </c>
    </row>
    <row r="9" spans="1:17" s="17" customFormat="1" ht="12.75">
      <c r="A9" s="34" t="s">
        <v>16</v>
      </c>
      <c r="B9" s="10">
        <v>2690.62498383</v>
      </c>
      <c r="C9" s="10">
        <v>2686.84891261</v>
      </c>
      <c r="D9" s="10">
        <v>3654.8339943</v>
      </c>
      <c r="E9" s="14">
        <f t="shared" si="0"/>
        <v>9032.307890740001</v>
      </c>
      <c r="F9" s="72">
        <v>3003.1282772</v>
      </c>
      <c r="G9" s="72">
        <v>2887.2632441499995</v>
      </c>
      <c r="H9" s="72">
        <v>3882.50249025</v>
      </c>
      <c r="I9" s="14">
        <f t="shared" si="2"/>
        <v>9772.8940116</v>
      </c>
      <c r="J9" s="10">
        <v>2777.14377677</v>
      </c>
      <c r="K9" s="10">
        <v>3242.6373929300003</v>
      </c>
      <c r="L9" s="10">
        <v>3520.4613880099996</v>
      </c>
      <c r="M9" s="14">
        <f t="shared" si="3"/>
        <v>9540.24255771</v>
      </c>
      <c r="N9" s="10">
        <v>2787.25689766</v>
      </c>
      <c r="O9" s="10">
        <v>2961.684057719999</v>
      </c>
      <c r="P9" s="10">
        <v>5334.33533088</v>
      </c>
      <c r="Q9" s="14">
        <f t="shared" si="1"/>
        <v>11083.27628626</v>
      </c>
    </row>
    <row r="10" spans="1:17" s="17" customFormat="1" ht="12.75">
      <c r="A10" s="34" t="s">
        <v>17</v>
      </c>
      <c r="B10" s="10">
        <v>2028.37433485</v>
      </c>
      <c r="C10" s="10">
        <v>2668.39869212</v>
      </c>
      <c r="D10" s="10">
        <v>3557.5269127399997</v>
      </c>
      <c r="E10" s="14">
        <f t="shared" si="0"/>
        <v>8254.29993971</v>
      </c>
      <c r="F10" s="72">
        <v>2680.62249577</v>
      </c>
      <c r="G10" s="72">
        <v>2083.04943814</v>
      </c>
      <c r="H10" s="72">
        <v>3900.22399195</v>
      </c>
      <c r="I10" s="14">
        <f t="shared" si="2"/>
        <v>8663.89592586</v>
      </c>
      <c r="J10" s="10">
        <v>2731.76859091</v>
      </c>
      <c r="K10" s="10">
        <v>3507.62967427</v>
      </c>
      <c r="L10" s="10">
        <v>4140.1881649</v>
      </c>
      <c r="M10" s="14">
        <f t="shared" si="3"/>
        <v>10379.586430079999</v>
      </c>
      <c r="N10" s="10">
        <v>2702.1786534000003</v>
      </c>
      <c r="O10" s="10">
        <v>3063.4170352699994</v>
      </c>
      <c r="P10" s="10">
        <v>3886.8478432599995</v>
      </c>
      <c r="Q10" s="14">
        <f t="shared" si="1"/>
        <v>9652.44353193</v>
      </c>
    </row>
    <row r="11" spans="1:17" s="17" customFormat="1" ht="12.75">
      <c r="A11" s="34" t="s">
        <v>18</v>
      </c>
      <c r="B11" s="10">
        <v>834.4778497899999</v>
      </c>
      <c r="C11" s="10">
        <v>611.71474929</v>
      </c>
      <c r="D11" s="10">
        <v>1026.4424226800002</v>
      </c>
      <c r="E11" s="14">
        <f t="shared" si="0"/>
        <v>2472.63502176</v>
      </c>
      <c r="F11" s="72">
        <v>842.8247538200001</v>
      </c>
      <c r="G11" s="72">
        <v>801.51799557</v>
      </c>
      <c r="H11" s="72">
        <v>1132.0265762899999</v>
      </c>
      <c r="I11" s="14">
        <f t="shared" si="2"/>
        <v>2776.3693256799997</v>
      </c>
      <c r="J11" s="10">
        <v>908.29005635</v>
      </c>
      <c r="K11" s="10">
        <v>741.14007539</v>
      </c>
      <c r="L11" s="10">
        <v>1531.4169628799998</v>
      </c>
      <c r="M11" s="14">
        <f t="shared" si="3"/>
        <v>3180.8470946199996</v>
      </c>
      <c r="N11" s="10">
        <v>688.4132162000001</v>
      </c>
      <c r="O11" s="10">
        <v>758.25415388</v>
      </c>
      <c r="P11" s="10">
        <v>1170.07528156</v>
      </c>
      <c r="Q11" s="14">
        <f t="shared" si="1"/>
        <v>2616.74265164</v>
      </c>
    </row>
    <row r="12" spans="1:17" s="17" customFormat="1" ht="12.75">
      <c r="A12" s="34" t="s">
        <v>19</v>
      </c>
      <c r="B12" s="10">
        <v>576.88450613</v>
      </c>
      <c r="C12" s="10">
        <v>416.77713247</v>
      </c>
      <c r="D12" s="10">
        <v>828.20658557</v>
      </c>
      <c r="E12" s="14">
        <f t="shared" si="0"/>
        <v>1821.86822417</v>
      </c>
      <c r="F12" s="72">
        <v>360.13745625</v>
      </c>
      <c r="G12" s="72">
        <v>780.7853226199999</v>
      </c>
      <c r="H12" s="72">
        <v>1203.78601117</v>
      </c>
      <c r="I12" s="14">
        <f t="shared" si="2"/>
        <v>2344.70879004</v>
      </c>
      <c r="J12" s="10">
        <v>574.17376382</v>
      </c>
      <c r="K12" s="10">
        <v>1058.5311760999998</v>
      </c>
      <c r="L12" s="10">
        <v>1020.10731295</v>
      </c>
      <c r="M12" s="14">
        <f t="shared" si="3"/>
        <v>2652.8122528699996</v>
      </c>
      <c r="N12" s="10">
        <v>604.0187750800001</v>
      </c>
      <c r="O12" s="10">
        <v>616.8951619500001</v>
      </c>
      <c r="P12" s="10">
        <v>843.1994234399999</v>
      </c>
      <c r="Q12" s="14">
        <f t="shared" si="1"/>
        <v>2064.11336047</v>
      </c>
    </row>
    <row r="13" spans="1:17" s="17" customFormat="1" ht="12.75">
      <c r="A13" s="34" t="s">
        <v>20</v>
      </c>
      <c r="B13" s="10">
        <v>3231.8887643000003</v>
      </c>
      <c r="C13" s="10">
        <v>3608.68526097</v>
      </c>
      <c r="D13" s="10">
        <v>4898.8706764</v>
      </c>
      <c r="E13" s="14">
        <f t="shared" si="0"/>
        <v>11739.44470167</v>
      </c>
      <c r="F13" s="72">
        <v>3132.9222539</v>
      </c>
      <c r="G13" s="72">
        <v>3172.40468766</v>
      </c>
      <c r="H13" s="72">
        <v>5002.79242122</v>
      </c>
      <c r="I13" s="14">
        <f t="shared" si="2"/>
        <v>11308.11936278</v>
      </c>
      <c r="J13" s="10">
        <v>3689.54069171</v>
      </c>
      <c r="K13" s="10">
        <v>4167.55552696</v>
      </c>
      <c r="L13" s="10">
        <v>5416.87535557</v>
      </c>
      <c r="M13" s="14">
        <f t="shared" si="3"/>
        <v>13273.97157424</v>
      </c>
      <c r="N13" s="10">
        <v>3697.05689329</v>
      </c>
      <c r="O13" s="10">
        <v>3928.3100377600003</v>
      </c>
      <c r="P13" s="10">
        <v>6540.42600629</v>
      </c>
      <c r="Q13" s="14">
        <f t="shared" si="1"/>
        <v>14165.79293734</v>
      </c>
    </row>
    <row r="14" spans="1:17" s="17" customFormat="1" ht="12.75">
      <c r="A14" s="34" t="s">
        <v>21</v>
      </c>
      <c r="B14" s="10">
        <v>307.04365505</v>
      </c>
      <c r="C14" s="10">
        <v>301.76699647000004</v>
      </c>
      <c r="D14" s="10">
        <v>415.097252</v>
      </c>
      <c r="E14" s="14">
        <f t="shared" si="0"/>
        <v>1023.90790352</v>
      </c>
      <c r="F14" s="72">
        <v>274.25228970999996</v>
      </c>
      <c r="G14" s="72">
        <v>317.00032830000004</v>
      </c>
      <c r="H14" s="72">
        <v>559.09275064</v>
      </c>
      <c r="I14" s="14">
        <f t="shared" si="2"/>
        <v>1150.34536865</v>
      </c>
      <c r="J14" s="10">
        <v>326.51996352</v>
      </c>
      <c r="K14" s="10">
        <v>379.76484680999994</v>
      </c>
      <c r="L14" s="10">
        <v>653.5992552299999</v>
      </c>
      <c r="M14" s="14">
        <f t="shared" si="3"/>
        <v>1359.8840655599997</v>
      </c>
      <c r="N14" s="10">
        <v>290.94518425</v>
      </c>
      <c r="O14" s="10">
        <v>473.45637349000003</v>
      </c>
      <c r="P14" s="10">
        <v>820.8827366899999</v>
      </c>
      <c r="Q14" s="14">
        <f t="shared" si="1"/>
        <v>1585.28429443</v>
      </c>
    </row>
    <row r="15" spans="1:17" s="17" customFormat="1" ht="12.75">
      <c r="A15" s="34" t="s">
        <v>22</v>
      </c>
      <c r="B15" s="10">
        <v>970.21619613</v>
      </c>
      <c r="C15" s="10">
        <v>553.2584139400001</v>
      </c>
      <c r="D15" s="10">
        <v>1049.37236654</v>
      </c>
      <c r="E15" s="14">
        <f t="shared" si="0"/>
        <v>2572.8469766099997</v>
      </c>
      <c r="F15" s="72">
        <v>664.3190703</v>
      </c>
      <c r="G15" s="72">
        <v>851.8159721200001</v>
      </c>
      <c r="H15" s="72">
        <v>1138.28392899</v>
      </c>
      <c r="I15" s="14">
        <f t="shared" si="2"/>
        <v>2654.4189714100003</v>
      </c>
      <c r="J15" s="10">
        <v>1326.0182543899998</v>
      </c>
      <c r="K15" s="10">
        <v>719.53159686</v>
      </c>
      <c r="L15" s="10">
        <v>1499.0119229200002</v>
      </c>
      <c r="M15" s="14">
        <f t="shared" si="3"/>
        <v>3544.56177417</v>
      </c>
      <c r="N15" s="10">
        <v>628.0516971099998</v>
      </c>
      <c r="O15" s="10">
        <v>1007.5901599999999</v>
      </c>
      <c r="P15" s="10">
        <v>1274.94706879</v>
      </c>
      <c r="Q15" s="14">
        <f t="shared" si="1"/>
        <v>2910.5889258999996</v>
      </c>
    </row>
    <row r="16" spans="1:17" s="17" customFormat="1" ht="12.75">
      <c r="A16" s="34" t="s">
        <v>23</v>
      </c>
      <c r="B16" s="10">
        <v>1993.23536102</v>
      </c>
      <c r="C16" s="10">
        <v>1458.1993676399998</v>
      </c>
      <c r="D16" s="10">
        <v>2784.646326</v>
      </c>
      <c r="E16" s="14">
        <f t="shared" si="0"/>
        <v>6236.08105466</v>
      </c>
      <c r="F16" s="72">
        <v>1458.5330069000001</v>
      </c>
      <c r="G16" s="72">
        <v>1833.3642056200001</v>
      </c>
      <c r="H16" s="72">
        <v>3195.2785871099995</v>
      </c>
      <c r="I16" s="14">
        <f t="shared" si="2"/>
        <v>6487.17579963</v>
      </c>
      <c r="J16" s="10">
        <v>1844.6287277</v>
      </c>
      <c r="K16" s="10">
        <v>2267.95486515</v>
      </c>
      <c r="L16" s="10">
        <v>3051.24224038</v>
      </c>
      <c r="M16" s="14">
        <f t="shared" si="3"/>
        <v>7163.82583323</v>
      </c>
      <c r="N16" s="10">
        <v>2253.50740632</v>
      </c>
      <c r="O16" s="10">
        <v>1877.8033845799998</v>
      </c>
      <c r="P16" s="10">
        <v>3249.8176773799996</v>
      </c>
      <c r="Q16" s="14">
        <f t="shared" si="1"/>
        <v>7381.12846828</v>
      </c>
    </row>
    <row r="17" spans="1:17" s="17" customFormat="1" ht="12.75">
      <c r="A17" s="34" t="s">
        <v>24</v>
      </c>
      <c r="B17" s="10">
        <v>3582.31773685</v>
      </c>
      <c r="C17" s="10">
        <v>3896.35238749</v>
      </c>
      <c r="D17" s="10">
        <v>4473.0511154</v>
      </c>
      <c r="E17" s="14">
        <f t="shared" si="0"/>
        <v>11951.72123974</v>
      </c>
      <c r="F17" s="72">
        <v>3391.6851331999997</v>
      </c>
      <c r="G17" s="72">
        <v>2859.64780462</v>
      </c>
      <c r="H17" s="72">
        <v>5380.68865101</v>
      </c>
      <c r="I17" s="14">
        <f t="shared" si="2"/>
        <v>11632.02158883</v>
      </c>
      <c r="J17" s="10">
        <v>3587.6455469999996</v>
      </c>
      <c r="K17" s="10">
        <v>3600.89103883</v>
      </c>
      <c r="L17" s="10">
        <v>4930.91147771</v>
      </c>
      <c r="M17" s="14">
        <f t="shared" si="3"/>
        <v>12119.44806354</v>
      </c>
      <c r="N17" s="10">
        <v>3226.18180801</v>
      </c>
      <c r="O17" s="10">
        <v>3790.2103639299994</v>
      </c>
      <c r="P17" s="10">
        <v>4365.580770409999</v>
      </c>
      <c r="Q17" s="14">
        <f t="shared" si="1"/>
        <v>11381.97294235</v>
      </c>
    </row>
    <row r="18" spans="1:17" s="17" customFormat="1" ht="12.75">
      <c r="A18" s="34" t="s">
        <v>25</v>
      </c>
      <c r="B18" s="10">
        <v>649.25258138</v>
      </c>
      <c r="C18" s="10">
        <v>1489.0184541899998</v>
      </c>
      <c r="D18" s="10">
        <v>1446.20983792</v>
      </c>
      <c r="E18" s="14">
        <f t="shared" si="0"/>
        <v>3584.48087349</v>
      </c>
      <c r="F18" s="72">
        <v>780.84890325</v>
      </c>
      <c r="G18" s="72">
        <v>1529.36239451</v>
      </c>
      <c r="H18" s="72">
        <v>1255.6332423999997</v>
      </c>
      <c r="I18" s="14">
        <f t="shared" si="2"/>
        <v>3565.8445401599997</v>
      </c>
      <c r="J18" s="10">
        <v>1763.2261264299998</v>
      </c>
      <c r="K18" s="10">
        <v>805.5437114999999</v>
      </c>
      <c r="L18" s="10">
        <v>1788.26187549</v>
      </c>
      <c r="M18" s="14">
        <f t="shared" si="3"/>
        <v>4357.0317134199995</v>
      </c>
      <c r="N18" s="10">
        <v>1007.28673391</v>
      </c>
      <c r="O18" s="10">
        <v>1605.96163651</v>
      </c>
      <c r="P18" s="10">
        <v>2526.26498401</v>
      </c>
      <c r="Q18" s="14">
        <f t="shared" si="1"/>
        <v>5139.51335443</v>
      </c>
    </row>
    <row r="19" spans="1:17" s="17" customFormat="1" ht="12.75">
      <c r="A19" s="34" t="s">
        <v>26</v>
      </c>
      <c r="B19" s="10">
        <v>5103.78355627</v>
      </c>
      <c r="C19" s="10">
        <v>4645.1121258</v>
      </c>
      <c r="D19" s="10">
        <v>7055.126250609999</v>
      </c>
      <c r="E19" s="14">
        <f t="shared" si="0"/>
        <v>16804.02193268</v>
      </c>
      <c r="F19" s="72">
        <v>5744.112754770001</v>
      </c>
      <c r="G19" s="72">
        <v>4842.54775625</v>
      </c>
      <c r="H19" s="72">
        <v>8877.63926628</v>
      </c>
      <c r="I19" s="14">
        <f t="shared" si="2"/>
        <v>19464.299777300002</v>
      </c>
      <c r="J19" s="10">
        <v>4106.70284179</v>
      </c>
      <c r="K19" s="10">
        <v>4989.308104889999</v>
      </c>
      <c r="L19" s="10">
        <v>7447.94317742</v>
      </c>
      <c r="M19" s="14">
        <f t="shared" si="3"/>
        <v>16543.954124099997</v>
      </c>
      <c r="N19" s="10">
        <v>5705.388279729999</v>
      </c>
      <c r="O19" s="10">
        <v>4943.7340681999995</v>
      </c>
      <c r="P19" s="10">
        <v>9126.5384869</v>
      </c>
      <c r="Q19" s="14">
        <f t="shared" si="1"/>
        <v>19775.66083483</v>
      </c>
    </row>
    <row r="20" spans="1:17" s="17" customFormat="1" ht="12.75">
      <c r="A20" s="34" t="s">
        <v>27</v>
      </c>
      <c r="B20" s="10">
        <v>709.32896751</v>
      </c>
      <c r="C20" s="10">
        <v>617.48307985</v>
      </c>
      <c r="D20" s="10">
        <v>1103.09728772</v>
      </c>
      <c r="E20" s="14">
        <f t="shared" si="0"/>
        <v>2429.90933508</v>
      </c>
      <c r="F20" s="72">
        <v>632.8734855499999</v>
      </c>
      <c r="G20" s="72">
        <v>461.38077882000005</v>
      </c>
      <c r="H20" s="72">
        <v>914.8844287200001</v>
      </c>
      <c r="I20" s="14">
        <f t="shared" si="2"/>
        <v>2009.1386930899998</v>
      </c>
      <c r="J20" s="10">
        <v>500.58433607000006</v>
      </c>
      <c r="K20" s="10">
        <v>503.30197139999996</v>
      </c>
      <c r="L20" s="10">
        <v>944.46282191</v>
      </c>
      <c r="M20" s="14">
        <f t="shared" si="3"/>
        <v>1948.34912938</v>
      </c>
      <c r="N20" s="10">
        <v>558.73936291</v>
      </c>
      <c r="O20" s="10">
        <v>504.51749962</v>
      </c>
      <c r="P20" s="10">
        <v>1021.8590032899999</v>
      </c>
      <c r="Q20" s="14">
        <f t="shared" si="1"/>
        <v>2085.11586582</v>
      </c>
    </row>
    <row r="21" spans="1:17" s="17" customFormat="1" ht="12.75">
      <c r="A21" s="34" t="s">
        <v>28</v>
      </c>
      <c r="B21" s="10">
        <v>1377.9944839500001</v>
      </c>
      <c r="C21" s="10">
        <v>1229.90557445</v>
      </c>
      <c r="D21" s="10">
        <v>1789.34568836</v>
      </c>
      <c r="E21" s="14">
        <f t="shared" si="0"/>
        <v>4397.24574676</v>
      </c>
      <c r="F21" s="72">
        <v>1168.4537480099998</v>
      </c>
      <c r="G21" s="72">
        <v>1152.13113069</v>
      </c>
      <c r="H21" s="72">
        <v>2964.03150362</v>
      </c>
      <c r="I21" s="14">
        <f t="shared" si="2"/>
        <v>5284.6163823199995</v>
      </c>
      <c r="J21" s="10">
        <v>1764.66994767</v>
      </c>
      <c r="K21" s="10">
        <v>1543.32443501</v>
      </c>
      <c r="L21" s="10">
        <v>3689.92627819</v>
      </c>
      <c r="M21" s="14">
        <f t="shared" si="3"/>
        <v>6997.920660870001</v>
      </c>
      <c r="N21" s="10">
        <v>3650.16673637</v>
      </c>
      <c r="O21" s="10">
        <v>1333.9010309499997</v>
      </c>
      <c r="P21" s="10">
        <v>3017.2615802200003</v>
      </c>
      <c r="Q21" s="14">
        <f t="shared" si="1"/>
        <v>8001.3293475400005</v>
      </c>
    </row>
    <row r="22" spans="1:17" s="17" customFormat="1" ht="12.75">
      <c r="A22" s="34" t="s">
        <v>29</v>
      </c>
      <c r="B22" s="10">
        <v>422.06704987</v>
      </c>
      <c r="C22" s="10">
        <v>271.85264766</v>
      </c>
      <c r="D22" s="10">
        <v>554.11683774</v>
      </c>
      <c r="E22" s="14">
        <f t="shared" si="0"/>
        <v>1248.03653527</v>
      </c>
      <c r="F22" s="72">
        <v>409.2122204699999</v>
      </c>
      <c r="G22" s="72">
        <v>343.64578976000007</v>
      </c>
      <c r="H22" s="72">
        <v>469.98814077000003</v>
      </c>
      <c r="I22" s="14">
        <f t="shared" si="2"/>
        <v>1222.846151</v>
      </c>
      <c r="J22" s="10">
        <v>382.2575826799999</v>
      </c>
      <c r="K22" s="10">
        <v>346.32939551</v>
      </c>
      <c r="L22" s="10">
        <v>550.9715232799999</v>
      </c>
      <c r="M22" s="14">
        <f t="shared" si="3"/>
        <v>1279.5585014699998</v>
      </c>
      <c r="N22" s="10">
        <v>329.55652064</v>
      </c>
      <c r="O22" s="10">
        <v>318.24930301999996</v>
      </c>
      <c r="P22" s="10">
        <v>765.0380328099999</v>
      </c>
      <c r="Q22" s="14">
        <f t="shared" si="1"/>
        <v>1412.84385647</v>
      </c>
    </row>
    <row r="23" spans="1:17" s="17" customFormat="1" ht="12.75">
      <c r="A23" s="34" t="s">
        <v>30</v>
      </c>
      <c r="B23" s="10">
        <v>568.8790169299999</v>
      </c>
      <c r="C23" s="10">
        <v>558.27511691</v>
      </c>
      <c r="D23" s="10">
        <v>1366.22109069</v>
      </c>
      <c r="E23" s="14">
        <f t="shared" si="0"/>
        <v>2493.3752245299997</v>
      </c>
      <c r="F23" s="72">
        <v>752.89006934</v>
      </c>
      <c r="G23" s="72">
        <v>687.7602766499999</v>
      </c>
      <c r="H23" s="72">
        <v>1272.52480083</v>
      </c>
      <c r="I23" s="14">
        <f t="shared" si="2"/>
        <v>2713.17514682</v>
      </c>
      <c r="J23" s="10">
        <v>489.89178763999996</v>
      </c>
      <c r="K23" s="10">
        <v>766.09528468</v>
      </c>
      <c r="L23" s="10">
        <v>1723.6724463500002</v>
      </c>
      <c r="M23" s="14">
        <f t="shared" si="3"/>
        <v>2979.65951867</v>
      </c>
      <c r="N23" s="10">
        <v>427.6368544</v>
      </c>
      <c r="O23" s="10">
        <v>576.9775568099999</v>
      </c>
      <c r="P23" s="10">
        <v>1328.7303792</v>
      </c>
      <c r="Q23" s="14">
        <f t="shared" si="1"/>
        <v>2333.34479041</v>
      </c>
    </row>
    <row r="24" spans="1:17" s="17" customFormat="1" ht="12.75">
      <c r="A24" s="34" t="s">
        <v>31</v>
      </c>
      <c r="B24" s="10">
        <v>1534.95861574</v>
      </c>
      <c r="C24" s="10">
        <v>1872.32993543</v>
      </c>
      <c r="D24" s="10">
        <v>6652.206461479999</v>
      </c>
      <c r="E24" s="14">
        <f t="shared" si="0"/>
        <v>10059.495012649999</v>
      </c>
      <c r="F24" s="72">
        <v>1596.2384990500002</v>
      </c>
      <c r="G24" s="72">
        <v>2221.8965356599997</v>
      </c>
      <c r="H24" s="72">
        <v>3955.01702172</v>
      </c>
      <c r="I24" s="14">
        <f t="shared" si="2"/>
        <v>7773.152056429999</v>
      </c>
      <c r="J24" s="10">
        <v>1851.4879986800001</v>
      </c>
      <c r="K24" s="10">
        <v>2128.83250848</v>
      </c>
      <c r="L24" s="10">
        <v>3398.8195606000004</v>
      </c>
      <c r="M24" s="14">
        <f t="shared" si="3"/>
        <v>7379.14006776</v>
      </c>
      <c r="N24" s="10">
        <v>2293.3479599800003</v>
      </c>
      <c r="O24" s="10">
        <v>1774.20287079</v>
      </c>
      <c r="P24" s="10">
        <v>3486.04145323</v>
      </c>
      <c r="Q24" s="14">
        <f t="shared" si="1"/>
        <v>7553.592284</v>
      </c>
    </row>
    <row r="25" spans="1:17" s="17" customFormat="1" ht="12.75">
      <c r="A25" s="34" t="s">
        <v>32</v>
      </c>
      <c r="B25" s="10">
        <v>579.21396258</v>
      </c>
      <c r="C25" s="10">
        <v>565.82750695</v>
      </c>
      <c r="D25" s="10">
        <v>802.796074</v>
      </c>
      <c r="E25" s="14">
        <f t="shared" si="0"/>
        <v>1947.83754353</v>
      </c>
      <c r="F25" s="72">
        <v>430.32586491999996</v>
      </c>
      <c r="G25" s="72">
        <v>580.34619293</v>
      </c>
      <c r="H25" s="72">
        <v>867.6550457899999</v>
      </c>
      <c r="I25" s="14">
        <f t="shared" si="2"/>
        <v>1878.32710364</v>
      </c>
      <c r="J25" s="10">
        <v>459.01028178999996</v>
      </c>
      <c r="K25" s="10">
        <v>413.46835546</v>
      </c>
      <c r="L25" s="10">
        <v>793.6656247899999</v>
      </c>
      <c r="M25" s="14">
        <f t="shared" si="3"/>
        <v>1666.1442620399998</v>
      </c>
      <c r="N25" s="10">
        <v>443.23671057999996</v>
      </c>
      <c r="O25" s="10">
        <v>565.0014971700001</v>
      </c>
      <c r="P25" s="10">
        <v>848.48820402</v>
      </c>
      <c r="Q25" s="14">
        <f t="shared" si="1"/>
        <v>1856.7264117700001</v>
      </c>
    </row>
    <row r="26" spans="1:17" s="17" customFormat="1" ht="12.75">
      <c r="A26" s="34" t="s">
        <v>33</v>
      </c>
      <c r="B26" s="10">
        <v>671.6926623</v>
      </c>
      <c r="C26" s="10">
        <v>485.90346806</v>
      </c>
      <c r="D26" s="10">
        <v>1053.7976552100001</v>
      </c>
      <c r="E26" s="14">
        <f t="shared" si="0"/>
        <v>2211.3937855700005</v>
      </c>
      <c r="F26" s="72">
        <v>727.50074697</v>
      </c>
      <c r="G26" s="72">
        <v>521.12801611</v>
      </c>
      <c r="H26" s="72">
        <v>1331.24932328</v>
      </c>
      <c r="I26" s="14">
        <f t="shared" si="2"/>
        <v>2579.87808636</v>
      </c>
      <c r="J26" s="10">
        <v>525.7724795199999</v>
      </c>
      <c r="K26" s="10">
        <v>701.16163607</v>
      </c>
      <c r="L26" s="10">
        <v>1161.0416490799998</v>
      </c>
      <c r="M26" s="14">
        <f t="shared" si="3"/>
        <v>2387.97576467</v>
      </c>
      <c r="N26" s="10">
        <v>633.19149886</v>
      </c>
      <c r="O26" s="10">
        <v>666.8681986200002</v>
      </c>
      <c r="P26" s="10">
        <v>1409.8806334699998</v>
      </c>
      <c r="Q26" s="14">
        <f t="shared" si="1"/>
        <v>2709.94033095</v>
      </c>
    </row>
    <row r="27" spans="1:17" s="17" customFormat="1" ht="12.75">
      <c r="A27" s="18" t="s">
        <v>64</v>
      </c>
      <c r="B27" s="19">
        <f aca="true" t="shared" si="4" ref="B27:H27">SUM(B4:B26)</f>
        <v>118051.22947106003</v>
      </c>
      <c r="C27" s="19">
        <f t="shared" si="4"/>
        <v>118208.01342776998</v>
      </c>
      <c r="D27" s="19">
        <f t="shared" si="4"/>
        <v>162330.94331487</v>
      </c>
      <c r="E27" s="19">
        <f t="shared" si="4"/>
        <v>398590.1862136999</v>
      </c>
      <c r="F27" s="19">
        <f t="shared" si="4"/>
        <v>118091.91020738998</v>
      </c>
      <c r="G27" s="19">
        <f t="shared" si="4"/>
        <v>113054.45839681003</v>
      </c>
      <c r="H27" s="19">
        <f t="shared" si="4"/>
        <v>194091.47717213197</v>
      </c>
      <c r="I27" s="19">
        <f aca="true" t="shared" si="5" ref="I27:Q27">SUM(I4:I26)</f>
        <v>425237.845776332</v>
      </c>
      <c r="J27" s="19">
        <f t="shared" si="5"/>
        <v>122410.25592225997</v>
      </c>
      <c r="K27" s="19">
        <f t="shared" si="5"/>
        <v>129047.44158476002</v>
      </c>
      <c r="L27" s="19">
        <f t="shared" si="5"/>
        <v>178364.75477737002</v>
      </c>
      <c r="M27" s="19">
        <f t="shared" si="5"/>
        <v>429822.45228438993</v>
      </c>
      <c r="N27" s="19">
        <f t="shared" si="5"/>
        <v>118011.35164914004</v>
      </c>
      <c r="O27" s="19">
        <f t="shared" si="5"/>
        <v>131751.39303672</v>
      </c>
      <c r="P27" s="19">
        <f>SUM(P4:P26)</f>
        <v>192059.27402875997</v>
      </c>
      <c r="Q27" s="19">
        <f t="shared" si="5"/>
        <v>441822.01871462</v>
      </c>
    </row>
    <row r="28" spans="1:17" s="17" customFormat="1" ht="12.75">
      <c r="A28" s="34" t="s">
        <v>70</v>
      </c>
      <c r="B28" s="10"/>
      <c r="C28" s="19"/>
      <c r="D28" s="41">
        <v>1637.1</v>
      </c>
      <c r="E28" s="14">
        <f t="shared" si="0"/>
        <v>1637.1</v>
      </c>
      <c r="F28" s="72"/>
      <c r="G28" s="72"/>
      <c r="H28" s="72"/>
      <c r="I28" s="14">
        <f>SUM(F28:H28)</f>
        <v>0</v>
      </c>
      <c r="J28" s="10"/>
      <c r="K28" s="10"/>
      <c r="L28" s="10">
        <v>744</v>
      </c>
      <c r="M28" s="14">
        <f>SUM(J28:L28)</f>
        <v>744</v>
      </c>
      <c r="N28" s="10"/>
      <c r="O28" s="10"/>
      <c r="P28" s="10"/>
      <c r="Q28" s="14">
        <f t="shared" si="1"/>
        <v>0</v>
      </c>
    </row>
    <row r="29" spans="1:17" s="17" customFormat="1" ht="12.75">
      <c r="A29" s="58" t="s">
        <v>71</v>
      </c>
      <c r="B29" s="10"/>
      <c r="C29" s="10"/>
      <c r="D29" s="10"/>
      <c r="E29" s="14"/>
      <c r="F29" s="68"/>
      <c r="G29" s="72"/>
      <c r="H29" s="72"/>
      <c r="I29" s="14"/>
      <c r="J29" s="34"/>
      <c r="K29" s="34"/>
      <c r="L29" s="34"/>
      <c r="M29" s="14"/>
      <c r="N29" s="34"/>
      <c r="O29" s="34"/>
      <c r="P29" s="34"/>
      <c r="Q29" s="14"/>
    </row>
    <row r="30" spans="1:17" s="17" customFormat="1" ht="12.75">
      <c r="A30" s="35" t="s">
        <v>217</v>
      </c>
      <c r="B30" s="10"/>
      <c r="C30" s="10">
        <v>0</v>
      </c>
      <c r="D30" s="10"/>
      <c r="E30" s="14"/>
      <c r="F30" s="34"/>
      <c r="G30" s="72"/>
      <c r="H30" s="72"/>
      <c r="I30" s="14"/>
      <c r="J30" s="34"/>
      <c r="K30" s="34"/>
      <c r="L30" s="34"/>
      <c r="M30" s="14"/>
      <c r="N30" s="34"/>
      <c r="O30" s="34"/>
      <c r="P30" s="34"/>
      <c r="Q30" s="14"/>
    </row>
    <row r="31" spans="1:17" s="17" customFormat="1" ht="12.75">
      <c r="A31" s="49" t="s">
        <v>218</v>
      </c>
      <c r="B31" s="10"/>
      <c r="C31" s="10">
        <v>0</v>
      </c>
      <c r="D31" s="10"/>
      <c r="E31" s="14"/>
      <c r="F31" s="34"/>
      <c r="G31" s="72"/>
      <c r="H31" s="72"/>
      <c r="I31" s="14"/>
      <c r="J31" s="34"/>
      <c r="K31" s="34"/>
      <c r="L31" s="34"/>
      <c r="M31" s="14"/>
      <c r="N31" s="34"/>
      <c r="O31" s="34"/>
      <c r="P31" s="34"/>
      <c r="Q31" s="14"/>
    </row>
    <row r="32" spans="1:17" s="17" customFormat="1" ht="12.75">
      <c r="A32" s="58" t="s">
        <v>244</v>
      </c>
      <c r="B32" s="10"/>
      <c r="C32" s="10"/>
      <c r="D32" s="10"/>
      <c r="E32" s="14"/>
      <c r="F32" s="34"/>
      <c r="G32" s="71"/>
      <c r="H32" s="71"/>
      <c r="I32" s="14"/>
      <c r="J32" s="34"/>
      <c r="K32" s="34"/>
      <c r="L32" s="34"/>
      <c r="M32" s="14"/>
      <c r="N32" s="34"/>
      <c r="O32" s="34"/>
      <c r="P32" s="34"/>
      <c r="Q32" s="14"/>
    </row>
    <row r="33" spans="1:18" ht="12.75">
      <c r="A33" s="18" t="s">
        <v>63</v>
      </c>
      <c r="B33" s="19">
        <f>B27-B28-B30-B31</f>
        <v>118051.22947106003</v>
      </c>
      <c r="C33" s="19">
        <f>C27-C28-C30-C31</f>
        <v>118208.01342776998</v>
      </c>
      <c r="D33" s="19">
        <f>D27-D28-D29-D30-D31</f>
        <v>160693.84331487</v>
      </c>
      <c r="E33" s="19">
        <f>E27-E28-E30-E31</f>
        <v>396953.08621369995</v>
      </c>
      <c r="F33" s="19">
        <f aca="true" t="shared" si="6" ref="F33:N33">F27-F28-F29-F30-F31-F32</f>
        <v>118091.91020738998</v>
      </c>
      <c r="G33" s="19">
        <f t="shared" si="6"/>
        <v>113054.45839681003</v>
      </c>
      <c r="H33" s="19">
        <f t="shared" si="6"/>
        <v>194091.47717213197</v>
      </c>
      <c r="I33" s="19">
        <f>I27-I28-I29-I30-I31-I32</f>
        <v>425237.845776332</v>
      </c>
      <c r="J33" s="19">
        <f t="shared" si="6"/>
        <v>122410.25592225997</v>
      </c>
      <c r="K33" s="19">
        <f t="shared" si="6"/>
        <v>129047.44158476002</v>
      </c>
      <c r="L33" s="19">
        <f>L27-L28-L29-L30-L31-L32</f>
        <v>177620.75477737002</v>
      </c>
      <c r="M33" s="19">
        <f>M27-M28-M29-M30-M31-M32</f>
        <v>429078.45228438993</v>
      </c>
      <c r="N33" s="19">
        <f t="shared" si="6"/>
        <v>118011.35164914004</v>
      </c>
      <c r="O33" s="19">
        <f>O27-O28-O29-O30-O31-O32</f>
        <v>131751.39303672</v>
      </c>
      <c r="P33" s="19">
        <f>P27-P28-P29-P30-P31-P32</f>
        <v>192059.27402875997</v>
      </c>
      <c r="Q33" s="19">
        <f>Q27-Q28-Q29-Q30-Q31-Q32</f>
        <v>441822.01871462</v>
      </c>
      <c r="R33" s="9"/>
    </row>
    <row r="34" spans="1:8" ht="14.25">
      <c r="A34" s="6" t="s">
        <v>61</v>
      </c>
      <c r="B34" s="50"/>
      <c r="C34" s="50"/>
      <c r="D34" s="50"/>
      <c r="E34" s="50"/>
      <c r="G34" s="56"/>
      <c r="H34" s="56"/>
    </row>
    <row r="35" spans="1:8" ht="12.75">
      <c r="A35" s="4"/>
      <c r="E35" s="1"/>
      <c r="H35" s="56"/>
    </row>
    <row r="36" spans="1:5" ht="15.75">
      <c r="A36" s="5" t="s">
        <v>80</v>
      </c>
      <c r="B36" s="54" t="s">
        <v>67</v>
      </c>
      <c r="C36" s="54"/>
      <c r="D36" s="54"/>
      <c r="E36" s="54"/>
    </row>
    <row r="37" spans="1:17" ht="12.75">
      <c r="A37" s="119" t="s">
        <v>56</v>
      </c>
      <c r="B37" s="116" t="str">
        <f>B2</f>
        <v>1st Quarter 2016/17</v>
      </c>
      <c r="C37" s="116"/>
      <c r="D37" s="116"/>
      <c r="E37" s="116"/>
      <c r="F37" s="116" t="str">
        <f>F2</f>
        <v>2nd Quarter 2016/17</v>
      </c>
      <c r="G37" s="116"/>
      <c r="H37" s="116"/>
      <c r="I37" s="116"/>
      <c r="J37" s="112" t="str">
        <f>J2</f>
        <v>3nd Quarter 2016/17</v>
      </c>
      <c r="K37" s="113"/>
      <c r="L37" s="113"/>
      <c r="M37" s="114"/>
      <c r="N37" s="112" t="str">
        <f>N2</f>
        <v>4th Quarter 2016/17</v>
      </c>
      <c r="O37" s="113" t="str">
        <f aca="true" t="shared" si="7" ref="N37:P38">O2</f>
        <v>4th Quarter 2015/16</v>
      </c>
      <c r="P37" s="113" t="str">
        <f t="shared" si="7"/>
        <v>4th Quarter 2015/16</v>
      </c>
      <c r="Q37" s="114"/>
    </row>
    <row r="38" spans="1:17" s="17" customFormat="1" ht="12.75">
      <c r="A38" s="119"/>
      <c r="B38" s="37" t="s">
        <v>48</v>
      </c>
      <c r="C38" s="37" t="s">
        <v>50</v>
      </c>
      <c r="D38" s="37" t="s">
        <v>51</v>
      </c>
      <c r="E38" s="37" t="s">
        <v>65</v>
      </c>
      <c r="F38" s="85" t="s">
        <v>241</v>
      </c>
      <c r="G38" s="85" t="s">
        <v>242</v>
      </c>
      <c r="H38" s="85" t="s">
        <v>243</v>
      </c>
      <c r="I38" s="85" t="s">
        <v>65</v>
      </c>
      <c r="J38" s="93" t="s">
        <v>245</v>
      </c>
      <c r="K38" s="93" t="s">
        <v>246</v>
      </c>
      <c r="L38" s="93" t="s">
        <v>247</v>
      </c>
      <c r="M38" s="93" t="s">
        <v>65</v>
      </c>
      <c r="N38" s="93" t="str">
        <f t="shared" si="7"/>
        <v>April</v>
      </c>
      <c r="O38" s="94" t="str">
        <f t="shared" si="7"/>
        <v>May</v>
      </c>
      <c r="P38" s="95" t="str">
        <f t="shared" si="7"/>
        <v>June</v>
      </c>
      <c r="Q38" s="93" t="s">
        <v>65</v>
      </c>
    </row>
    <row r="39" spans="1:20" s="17" customFormat="1" ht="12.75">
      <c r="A39" s="34" t="s">
        <v>11</v>
      </c>
      <c r="B39" s="10">
        <v>33495.73295939001</v>
      </c>
      <c r="C39" s="10">
        <v>67247.02303680206</v>
      </c>
      <c r="D39" s="10">
        <v>35212.36721307</v>
      </c>
      <c r="E39" s="14">
        <f>SUM(B39:D39)</f>
        <v>135955.12320926206</v>
      </c>
      <c r="F39" s="72">
        <v>34971.11194714</v>
      </c>
      <c r="G39" s="72">
        <v>37249.82467168</v>
      </c>
      <c r="H39" s="72">
        <v>33828.194444140005</v>
      </c>
      <c r="I39" s="14">
        <f>SUM(F39:H39)</f>
        <v>106049.13106296002</v>
      </c>
      <c r="J39" s="10">
        <v>35042.74236163</v>
      </c>
      <c r="K39" s="10">
        <v>33217.64635677</v>
      </c>
      <c r="L39" s="10">
        <v>32329.607452850003</v>
      </c>
      <c r="M39" s="14">
        <f>SUM(J39:L39)</f>
        <v>100589.99617125001</v>
      </c>
      <c r="N39" s="10">
        <v>29106.658778880003</v>
      </c>
      <c r="O39" s="10">
        <v>30854.32903965</v>
      </c>
      <c r="P39" s="10">
        <v>29449.47615617</v>
      </c>
      <c r="Q39" s="14">
        <f aca="true" t="shared" si="8" ref="Q39:Q61">SUM(N39:P39)</f>
        <v>89410.4639747</v>
      </c>
      <c r="R39" s="87"/>
      <c r="S39" s="59"/>
      <c r="T39" s="86"/>
    </row>
    <row r="40" spans="1:20" s="17" customFormat="1" ht="12.75">
      <c r="A40" s="34" t="s">
        <v>12</v>
      </c>
      <c r="B40" s="10">
        <v>16806.10204047</v>
      </c>
      <c r="C40" s="10">
        <v>37208.52605087249</v>
      </c>
      <c r="D40" s="10">
        <v>18470.47341676</v>
      </c>
      <c r="E40" s="14">
        <f aca="true" t="shared" si="9" ref="E40:E66">SUM(B40:D40)</f>
        <v>72485.10150810248</v>
      </c>
      <c r="F40" s="72">
        <v>16382.406174870002</v>
      </c>
      <c r="G40" s="72">
        <v>18670.70668735</v>
      </c>
      <c r="H40" s="72">
        <v>16590.41148704</v>
      </c>
      <c r="I40" s="14">
        <f aca="true" t="shared" si="10" ref="I40:I61">SUM(F40:H40)</f>
        <v>51643.524349260006</v>
      </c>
      <c r="J40" s="10">
        <v>20162.001699919994</v>
      </c>
      <c r="K40" s="10">
        <v>17020.109294740003</v>
      </c>
      <c r="L40" s="10">
        <v>18002.204834929995</v>
      </c>
      <c r="M40" s="14">
        <f aca="true" t="shared" si="11" ref="M40:M61">SUM(J40:L40)</f>
        <v>55184.31582958999</v>
      </c>
      <c r="N40" s="10">
        <v>15673.362133729997</v>
      </c>
      <c r="O40" s="10">
        <v>21640.963562586003</v>
      </c>
      <c r="P40" s="10">
        <v>14110.028805440003</v>
      </c>
      <c r="Q40" s="14">
        <f t="shared" si="8"/>
        <v>51424.354501756</v>
      </c>
      <c r="R40" s="87"/>
      <c r="S40" s="59"/>
      <c r="T40" s="86"/>
    </row>
    <row r="41" spans="1:20" s="17" customFormat="1" ht="12.75">
      <c r="A41" s="34" t="s">
        <v>13</v>
      </c>
      <c r="B41" s="10">
        <v>9097.199281600002</v>
      </c>
      <c r="C41" s="10">
        <v>21844.71056225813</v>
      </c>
      <c r="D41" s="10">
        <v>10546.704351859998</v>
      </c>
      <c r="E41" s="14">
        <f t="shared" si="9"/>
        <v>41488.61419571813</v>
      </c>
      <c r="F41" s="72">
        <v>10147.856520590001</v>
      </c>
      <c r="G41" s="72">
        <v>10269.9629455</v>
      </c>
      <c r="H41" s="72">
        <v>11554.78743171</v>
      </c>
      <c r="I41" s="14">
        <f t="shared" si="10"/>
        <v>31972.6068978</v>
      </c>
      <c r="J41" s="10">
        <v>11317.87162031</v>
      </c>
      <c r="K41" s="10">
        <v>11136.78888603</v>
      </c>
      <c r="L41" s="10">
        <v>9585.294143180003</v>
      </c>
      <c r="M41" s="14">
        <f t="shared" si="11"/>
        <v>32039.95464952</v>
      </c>
      <c r="N41" s="10">
        <v>9444.54203665</v>
      </c>
      <c r="O41" s="10">
        <v>8526.65611952</v>
      </c>
      <c r="P41" s="10">
        <v>10229.05776313</v>
      </c>
      <c r="Q41" s="14">
        <f t="shared" si="8"/>
        <v>28200.2559193</v>
      </c>
      <c r="R41" s="87"/>
      <c r="S41" s="59"/>
      <c r="T41" s="86"/>
    </row>
    <row r="42" spans="1:20" s="17" customFormat="1" ht="12.75">
      <c r="A42" s="34" t="s">
        <v>14</v>
      </c>
      <c r="B42" s="10">
        <v>18353.297014444</v>
      </c>
      <c r="C42" s="10">
        <v>30718.795637277202</v>
      </c>
      <c r="D42" s="10">
        <v>16276.078287749999</v>
      </c>
      <c r="E42" s="14">
        <f t="shared" si="9"/>
        <v>65348.17093947121</v>
      </c>
      <c r="F42" s="72">
        <v>17975.090869249998</v>
      </c>
      <c r="G42" s="72">
        <v>12438.276443689998</v>
      </c>
      <c r="H42" s="72">
        <v>12002.645615899999</v>
      </c>
      <c r="I42" s="14">
        <f t="shared" si="10"/>
        <v>42416.01292884</v>
      </c>
      <c r="J42" s="10">
        <v>14248.97710445</v>
      </c>
      <c r="K42" s="10">
        <v>12660.99396754</v>
      </c>
      <c r="L42" s="10">
        <v>9512.45889409</v>
      </c>
      <c r="M42" s="14">
        <f t="shared" si="11"/>
        <v>36422.42996608</v>
      </c>
      <c r="N42" s="10">
        <v>8353.455086009999</v>
      </c>
      <c r="O42" s="10">
        <v>9445.99512757464</v>
      </c>
      <c r="P42" s="10">
        <v>8525.075679940002</v>
      </c>
      <c r="Q42" s="14">
        <f t="shared" si="8"/>
        <v>26324.525893524646</v>
      </c>
      <c r="R42" s="87"/>
      <c r="S42" s="59"/>
      <c r="T42" s="86"/>
    </row>
    <row r="43" spans="1:17" s="17" customFormat="1" ht="12.75">
      <c r="A43" s="34" t="s">
        <v>15</v>
      </c>
      <c r="B43" s="10">
        <v>599.7742915499999</v>
      </c>
      <c r="C43" s="10">
        <v>1331.0246027215517</v>
      </c>
      <c r="D43" s="10">
        <v>1016.7518731099999</v>
      </c>
      <c r="E43" s="14">
        <f t="shared" si="9"/>
        <v>2947.5507673815514</v>
      </c>
      <c r="F43" s="72">
        <v>902.4015566100001</v>
      </c>
      <c r="G43" s="72">
        <v>1754.4749909500001</v>
      </c>
      <c r="H43" s="72">
        <v>764.0826511300002</v>
      </c>
      <c r="I43" s="14">
        <f t="shared" si="10"/>
        <v>3420.9591986900004</v>
      </c>
      <c r="J43" s="10">
        <v>1016.3094646</v>
      </c>
      <c r="K43" s="10">
        <v>901.40727645</v>
      </c>
      <c r="L43" s="10">
        <v>769.86254235</v>
      </c>
      <c r="M43" s="14">
        <f t="shared" si="11"/>
        <v>2687.5792834000003</v>
      </c>
      <c r="N43" s="10">
        <v>1011.37661001</v>
      </c>
      <c r="O43" s="10">
        <v>904.4961919</v>
      </c>
      <c r="P43" s="10">
        <v>485.47892401999997</v>
      </c>
      <c r="Q43" s="14">
        <f t="shared" si="8"/>
        <v>2401.3517259299997</v>
      </c>
    </row>
    <row r="44" spans="1:17" s="17" customFormat="1" ht="12.75">
      <c r="A44" s="34" t="s">
        <v>16</v>
      </c>
      <c r="B44" s="10">
        <v>719.5344305899999</v>
      </c>
      <c r="C44" s="10">
        <v>1851.0287099808425</v>
      </c>
      <c r="D44" s="10">
        <v>918.6482456199999</v>
      </c>
      <c r="E44" s="14">
        <f t="shared" si="9"/>
        <v>3489.211386190842</v>
      </c>
      <c r="F44" s="72">
        <v>953.0649124</v>
      </c>
      <c r="G44" s="72">
        <v>938.24414502</v>
      </c>
      <c r="H44" s="72">
        <v>1206.27327288</v>
      </c>
      <c r="I44" s="14">
        <f t="shared" si="10"/>
        <v>3097.5823302999997</v>
      </c>
      <c r="J44" s="10">
        <v>1148.64874899</v>
      </c>
      <c r="K44" s="10">
        <v>909.08317747</v>
      </c>
      <c r="L44" s="10">
        <v>1204.54868874</v>
      </c>
      <c r="M44" s="14">
        <f t="shared" si="11"/>
        <v>3262.2806152000003</v>
      </c>
      <c r="N44" s="10">
        <v>922.49655456</v>
      </c>
      <c r="O44" s="10">
        <v>931.96812162</v>
      </c>
      <c r="P44" s="10">
        <v>706.58197455</v>
      </c>
      <c r="Q44" s="14">
        <f t="shared" si="8"/>
        <v>2561.04665073</v>
      </c>
    </row>
    <row r="45" spans="1:17" s="17" customFormat="1" ht="12.75">
      <c r="A45" s="34" t="s">
        <v>17</v>
      </c>
      <c r="B45" s="10">
        <v>2062.52024194</v>
      </c>
      <c r="C45" s="10">
        <v>4111.337856057152</v>
      </c>
      <c r="D45" s="10">
        <v>2589.9297654700003</v>
      </c>
      <c r="E45" s="14">
        <f t="shared" si="9"/>
        <v>8763.787863467152</v>
      </c>
      <c r="F45" s="72">
        <v>2665.39415822</v>
      </c>
      <c r="G45" s="72">
        <v>2707.7260757800004</v>
      </c>
      <c r="H45" s="72">
        <v>2018.07362473</v>
      </c>
      <c r="I45" s="14">
        <f t="shared" si="10"/>
        <v>7391.19385873</v>
      </c>
      <c r="J45" s="10">
        <v>2187.72932923</v>
      </c>
      <c r="K45" s="10">
        <v>1805.87814622</v>
      </c>
      <c r="L45" s="10">
        <v>2158.1214544400004</v>
      </c>
      <c r="M45" s="14">
        <f t="shared" si="11"/>
        <v>6151.7289298900005</v>
      </c>
      <c r="N45" s="10">
        <v>1791.7694015600002</v>
      </c>
      <c r="O45" s="10">
        <v>2157.6969811800004</v>
      </c>
      <c r="P45" s="10">
        <v>1602.1105077800003</v>
      </c>
      <c r="Q45" s="14">
        <f t="shared" si="8"/>
        <v>5551.576890520001</v>
      </c>
    </row>
    <row r="46" spans="1:17" s="17" customFormat="1" ht="12.75">
      <c r="A46" s="34" t="s">
        <v>18</v>
      </c>
      <c r="B46" s="10">
        <v>1029.63722372</v>
      </c>
      <c r="C46" s="10">
        <v>1939.024023921241</v>
      </c>
      <c r="D46" s="10">
        <v>1006.64584765</v>
      </c>
      <c r="E46" s="14">
        <f t="shared" si="9"/>
        <v>3975.3070952912412</v>
      </c>
      <c r="F46" s="72">
        <v>1182.54182051</v>
      </c>
      <c r="G46" s="72">
        <v>1152.2428614999997</v>
      </c>
      <c r="H46" s="72">
        <v>1109.7494278100003</v>
      </c>
      <c r="I46" s="14">
        <f t="shared" si="10"/>
        <v>3444.5341098199997</v>
      </c>
      <c r="J46" s="10">
        <v>1055.92418544</v>
      </c>
      <c r="K46" s="10">
        <v>924.3974201799998</v>
      </c>
      <c r="L46" s="10">
        <v>990.3593144099998</v>
      </c>
      <c r="M46" s="14">
        <f t="shared" si="11"/>
        <v>2970.6809200299995</v>
      </c>
      <c r="N46" s="10">
        <v>1136.37215321</v>
      </c>
      <c r="O46" s="10">
        <v>1121.2351254199998</v>
      </c>
      <c r="P46" s="10">
        <v>875.09137745</v>
      </c>
      <c r="Q46" s="14">
        <f t="shared" si="8"/>
        <v>3132.69865608</v>
      </c>
    </row>
    <row r="47" spans="1:17" s="17" customFormat="1" ht="12.75">
      <c r="A47" s="34" t="s">
        <v>19</v>
      </c>
      <c r="B47" s="10">
        <v>300.30177355</v>
      </c>
      <c r="C47" s="10">
        <v>774.4827722129119</v>
      </c>
      <c r="D47" s="10">
        <v>292.49928539999996</v>
      </c>
      <c r="E47" s="14">
        <f t="shared" si="9"/>
        <v>1367.2838311629118</v>
      </c>
      <c r="F47" s="72">
        <v>214.07677395</v>
      </c>
      <c r="G47" s="72">
        <v>229.32631327</v>
      </c>
      <c r="H47" s="72">
        <v>194.31611647</v>
      </c>
      <c r="I47" s="14">
        <f t="shared" si="10"/>
        <v>637.71920369</v>
      </c>
      <c r="J47" s="10">
        <v>352.57439437</v>
      </c>
      <c r="K47" s="10">
        <v>602.21436021</v>
      </c>
      <c r="L47" s="10">
        <v>533.73396938</v>
      </c>
      <c r="M47" s="14">
        <f t="shared" si="11"/>
        <v>1488.52272396</v>
      </c>
      <c r="N47" s="10">
        <v>255.74614467</v>
      </c>
      <c r="O47" s="10">
        <v>325.97139258</v>
      </c>
      <c r="P47" s="10">
        <v>262.76528157999996</v>
      </c>
      <c r="Q47" s="14">
        <f t="shared" si="8"/>
        <v>844.4828188299999</v>
      </c>
    </row>
    <row r="48" spans="1:17" s="17" customFormat="1" ht="12.75">
      <c r="A48" s="34" t="s">
        <v>20</v>
      </c>
      <c r="B48" s="10">
        <v>2230.15675233</v>
      </c>
      <c r="C48" s="10">
        <v>4646.519849410047</v>
      </c>
      <c r="D48" s="10">
        <v>2734.860591</v>
      </c>
      <c r="E48" s="14">
        <f t="shared" si="9"/>
        <v>9611.537192740047</v>
      </c>
      <c r="F48" s="72">
        <v>2778.84161407</v>
      </c>
      <c r="G48" s="72">
        <v>2772.8946980299997</v>
      </c>
      <c r="H48" s="72">
        <v>2495.9014905900003</v>
      </c>
      <c r="I48" s="14">
        <f t="shared" si="10"/>
        <v>8047.63780269</v>
      </c>
      <c r="J48" s="10">
        <v>3025.10364474</v>
      </c>
      <c r="K48" s="10">
        <v>2697.7767613399997</v>
      </c>
      <c r="L48" s="10">
        <v>2920.47636828</v>
      </c>
      <c r="M48" s="14">
        <f t="shared" si="11"/>
        <v>8643.35677436</v>
      </c>
      <c r="N48" s="10">
        <v>2514.5839128499997</v>
      </c>
      <c r="O48" s="10">
        <v>2433.78183037</v>
      </c>
      <c r="P48" s="10">
        <v>1978.0456074400001</v>
      </c>
      <c r="Q48" s="14">
        <f t="shared" si="8"/>
        <v>6926.41135066</v>
      </c>
    </row>
    <row r="49" spans="1:17" s="17" customFormat="1" ht="12.75">
      <c r="A49" s="34" t="s">
        <v>21</v>
      </c>
      <c r="B49" s="10">
        <v>93.58378485</v>
      </c>
      <c r="C49" s="10">
        <v>467.9933198329735</v>
      </c>
      <c r="D49" s="10">
        <v>317.06254794</v>
      </c>
      <c r="E49" s="14">
        <f t="shared" si="9"/>
        <v>878.6396526229735</v>
      </c>
      <c r="F49" s="72">
        <v>288.95059353</v>
      </c>
      <c r="G49" s="72">
        <v>232.83360042</v>
      </c>
      <c r="H49" s="72">
        <v>377.97443522</v>
      </c>
      <c r="I49" s="14">
        <f t="shared" si="10"/>
        <v>899.75862917</v>
      </c>
      <c r="J49" s="10">
        <v>208.65792177</v>
      </c>
      <c r="K49" s="10">
        <v>225.55607334</v>
      </c>
      <c r="L49" s="10">
        <v>100.26618664</v>
      </c>
      <c r="M49" s="14">
        <f t="shared" si="11"/>
        <v>534.48018175</v>
      </c>
      <c r="N49" s="10">
        <v>214.32429764000003</v>
      </c>
      <c r="O49" s="10">
        <v>344.16403136</v>
      </c>
      <c r="P49" s="10">
        <v>95.65579521</v>
      </c>
      <c r="Q49" s="14">
        <f t="shared" si="8"/>
        <v>654.14412421</v>
      </c>
    </row>
    <row r="50" spans="1:17" s="17" customFormat="1" ht="12.75">
      <c r="A50" s="34" t="s">
        <v>22</v>
      </c>
      <c r="B50" s="10">
        <v>832.0011485800002</v>
      </c>
      <c r="C50" s="10">
        <v>1799.7422922050964</v>
      </c>
      <c r="D50" s="10">
        <v>1116.02244042</v>
      </c>
      <c r="E50" s="14">
        <f t="shared" si="9"/>
        <v>3747.765881205097</v>
      </c>
      <c r="F50" s="72">
        <v>1799.98394423</v>
      </c>
      <c r="G50" s="72">
        <v>878.8393160999999</v>
      </c>
      <c r="H50" s="72">
        <v>2148.1980295900003</v>
      </c>
      <c r="I50" s="14">
        <f t="shared" si="10"/>
        <v>4827.02128992</v>
      </c>
      <c r="J50" s="10">
        <v>1010.2631951799999</v>
      </c>
      <c r="K50" s="10">
        <v>730.41773039</v>
      </c>
      <c r="L50" s="10">
        <v>682.67316149</v>
      </c>
      <c r="M50" s="14">
        <f t="shared" si="11"/>
        <v>2423.35408706</v>
      </c>
      <c r="N50" s="10">
        <v>930.9813175500002</v>
      </c>
      <c r="O50" s="10">
        <v>941.89922725</v>
      </c>
      <c r="P50" s="10">
        <v>505.1367121300001</v>
      </c>
      <c r="Q50" s="14">
        <f t="shared" si="8"/>
        <v>2378.0172569300003</v>
      </c>
    </row>
    <row r="51" spans="1:17" s="17" customFormat="1" ht="12.75">
      <c r="A51" s="34" t="s">
        <v>23</v>
      </c>
      <c r="B51" s="10">
        <v>1292.2689011700002</v>
      </c>
      <c r="C51" s="10">
        <v>2566.3327316761965</v>
      </c>
      <c r="D51" s="10">
        <v>1272.04018575</v>
      </c>
      <c r="E51" s="14">
        <f t="shared" si="9"/>
        <v>5130.641818596197</v>
      </c>
      <c r="F51" s="72">
        <v>1552.10684067</v>
      </c>
      <c r="G51" s="72">
        <v>1582.98303832</v>
      </c>
      <c r="H51" s="72">
        <v>1687.1371785699998</v>
      </c>
      <c r="I51" s="14">
        <f t="shared" si="10"/>
        <v>4822.22705756</v>
      </c>
      <c r="J51" s="10">
        <v>1601.8113639</v>
      </c>
      <c r="K51" s="10">
        <v>1383.57376335</v>
      </c>
      <c r="L51" s="10">
        <v>1556.86195868</v>
      </c>
      <c r="M51" s="14">
        <f t="shared" si="11"/>
        <v>4542.24708593</v>
      </c>
      <c r="N51" s="10">
        <v>1303.39992017</v>
      </c>
      <c r="O51" s="10">
        <v>1713.6748084699998</v>
      </c>
      <c r="P51" s="10">
        <v>1252.1291457300001</v>
      </c>
      <c r="Q51" s="14">
        <f t="shared" si="8"/>
        <v>4269.20387437</v>
      </c>
    </row>
    <row r="52" spans="1:17" s="17" customFormat="1" ht="12.75">
      <c r="A52" s="34" t="s">
        <v>24</v>
      </c>
      <c r="B52" s="10">
        <v>1971.9836145599995</v>
      </c>
      <c r="C52" s="10">
        <v>2643.0109273082326</v>
      </c>
      <c r="D52" s="10">
        <v>2173.93747882</v>
      </c>
      <c r="E52" s="14">
        <f t="shared" si="9"/>
        <v>6788.932020688231</v>
      </c>
      <c r="F52" s="72">
        <v>2320.9846142799997</v>
      </c>
      <c r="G52" s="72">
        <v>2173.8890026800004</v>
      </c>
      <c r="H52" s="72">
        <v>1970.6189532299998</v>
      </c>
      <c r="I52" s="14">
        <f t="shared" si="10"/>
        <v>6465.492570189999</v>
      </c>
      <c r="J52" s="10">
        <v>2421.3507099099998</v>
      </c>
      <c r="K52" s="10">
        <v>1497.16852604</v>
      </c>
      <c r="L52" s="10">
        <v>1847.5868002599996</v>
      </c>
      <c r="M52" s="14">
        <f t="shared" si="11"/>
        <v>5766.10603621</v>
      </c>
      <c r="N52" s="10">
        <v>1528.3645351199998</v>
      </c>
      <c r="O52" s="10">
        <v>1613.61551079</v>
      </c>
      <c r="P52" s="10">
        <v>961.2867806800001</v>
      </c>
      <c r="Q52" s="14">
        <f t="shared" si="8"/>
        <v>4103.26682659</v>
      </c>
    </row>
    <row r="53" spans="1:17" s="17" customFormat="1" ht="12.75">
      <c r="A53" s="34" t="s">
        <v>25</v>
      </c>
      <c r="B53" s="10">
        <v>1162.79866541</v>
      </c>
      <c r="C53" s="10">
        <v>3103.1677798281016</v>
      </c>
      <c r="D53" s="10">
        <v>1452.4381590199998</v>
      </c>
      <c r="E53" s="14">
        <f t="shared" si="9"/>
        <v>5718.404604258102</v>
      </c>
      <c r="F53" s="72">
        <v>1250.3851599399998</v>
      </c>
      <c r="G53" s="72">
        <v>1310.5417314400001</v>
      </c>
      <c r="H53" s="72">
        <v>3062.46905544</v>
      </c>
      <c r="I53" s="14">
        <f t="shared" si="10"/>
        <v>5623.395946819999</v>
      </c>
      <c r="J53" s="10">
        <v>1037.41869488</v>
      </c>
      <c r="K53" s="10">
        <v>2294.7619632700003</v>
      </c>
      <c r="L53" s="10">
        <v>2867.4014280700007</v>
      </c>
      <c r="M53" s="14">
        <f t="shared" si="11"/>
        <v>6199.582086220002</v>
      </c>
      <c r="N53" s="10">
        <v>1363.7427987800002</v>
      </c>
      <c r="O53" s="10">
        <v>1280.6714617</v>
      </c>
      <c r="P53" s="10">
        <v>1079.9327931100001</v>
      </c>
      <c r="Q53" s="14">
        <f t="shared" si="8"/>
        <v>3724.34705359</v>
      </c>
    </row>
    <row r="54" spans="1:17" s="17" customFormat="1" ht="12.75">
      <c r="A54" s="34" t="s">
        <v>26</v>
      </c>
      <c r="B54" s="10">
        <v>4016.66328772</v>
      </c>
      <c r="C54" s="10">
        <v>7645.782318049273</v>
      </c>
      <c r="D54" s="10">
        <v>3946.95677629</v>
      </c>
      <c r="E54" s="14">
        <f t="shared" si="9"/>
        <v>15609.402382059274</v>
      </c>
      <c r="F54" s="72">
        <v>3976.43113323</v>
      </c>
      <c r="G54" s="72">
        <v>3566.9380906099996</v>
      </c>
      <c r="H54" s="72">
        <v>3109.1818455499997</v>
      </c>
      <c r="I54" s="14">
        <f t="shared" si="10"/>
        <v>10652.55106939</v>
      </c>
      <c r="J54" s="10">
        <v>3576.8948189700004</v>
      </c>
      <c r="K54" s="10">
        <v>3413.3696846199996</v>
      </c>
      <c r="L54" s="10">
        <v>3979.7020403400006</v>
      </c>
      <c r="M54" s="14">
        <f t="shared" si="11"/>
        <v>10969.96654393</v>
      </c>
      <c r="N54" s="10">
        <v>2832.4886484400004</v>
      </c>
      <c r="O54" s="10">
        <v>5160.457442610001</v>
      </c>
      <c r="P54" s="10">
        <v>4343.3276779</v>
      </c>
      <c r="Q54" s="14">
        <f t="shared" si="8"/>
        <v>12336.27376895</v>
      </c>
    </row>
    <row r="55" spans="1:17" s="17" customFormat="1" ht="12.75">
      <c r="A55" s="34" t="s">
        <v>27</v>
      </c>
      <c r="B55" s="10">
        <v>317.03327147000005</v>
      </c>
      <c r="C55" s="10">
        <v>692.9087813353945</v>
      </c>
      <c r="D55" s="10">
        <v>568.34527041</v>
      </c>
      <c r="E55" s="14">
        <f t="shared" si="9"/>
        <v>1578.2873232153945</v>
      </c>
      <c r="F55" s="72">
        <v>493.12347270000004</v>
      </c>
      <c r="G55" s="72">
        <v>494.99103891999994</v>
      </c>
      <c r="H55" s="72">
        <v>514.84891164</v>
      </c>
      <c r="I55" s="14">
        <f t="shared" si="10"/>
        <v>1502.9634232600001</v>
      </c>
      <c r="J55" s="10">
        <v>454.80314244</v>
      </c>
      <c r="K55" s="10">
        <v>582.13496502</v>
      </c>
      <c r="L55" s="10">
        <v>514.09383573</v>
      </c>
      <c r="M55" s="14">
        <f t="shared" si="11"/>
        <v>1551.0319431900002</v>
      </c>
      <c r="N55" s="10">
        <v>406.40797991</v>
      </c>
      <c r="O55" s="10">
        <v>507.25085747</v>
      </c>
      <c r="P55" s="10">
        <v>386.46550233</v>
      </c>
      <c r="Q55" s="14">
        <f t="shared" si="8"/>
        <v>1300.12433971</v>
      </c>
    </row>
    <row r="56" spans="1:17" s="17" customFormat="1" ht="12.75">
      <c r="A56" s="34" t="s">
        <v>28</v>
      </c>
      <c r="B56" s="10">
        <v>1170.89658421</v>
      </c>
      <c r="C56" s="10">
        <v>1832.9397001834543</v>
      </c>
      <c r="D56" s="10">
        <v>1197.51240619</v>
      </c>
      <c r="E56" s="14">
        <f t="shared" si="9"/>
        <v>4201.348690583454</v>
      </c>
      <c r="F56" s="72">
        <v>1614.46297351</v>
      </c>
      <c r="G56" s="72">
        <v>1467.5977672899999</v>
      </c>
      <c r="H56" s="72">
        <v>1402.2071361499998</v>
      </c>
      <c r="I56" s="14">
        <f t="shared" si="10"/>
        <v>4484.26787695</v>
      </c>
      <c r="J56" s="10">
        <v>1524.57303942</v>
      </c>
      <c r="K56" s="10">
        <v>1412.9296013</v>
      </c>
      <c r="L56" s="10">
        <v>1419.98852965</v>
      </c>
      <c r="M56" s="14">
        <f t="shared" si="11"/>
        <v>4357.49117037</v>
      </c>
      <c r="N56" s="10">
        <v>1611.85728148</v>
      </c>
      <c r="O56" s="10">
        <v>1769.9963088099998</v>
      </c>
      <c r="P56" s="10">
        <v>1280.05054394</v>
      </c>
      <c r="Q56" s="14">
        <f t="shared" si="8"/>
        <v>4661.90413423</v>
      </c>
    </row>
    <row r="57" spans="1:17" s="17" customFormat="1" ht="12.75">
      <c r="A57" s="34" t="s">
        <v>29</v>
      </c>
      <c r="B57" s="10">
        <v>205.34991009</v>
      </c>
      <c r="C57" s="10">
        <v>518.8054786540921</v>
      </c>
      <c r="D57" s="10">
        <v>261.25092631</v>
      </c>
      <c r="E57" s="14">
        <f t="shared" si="9"/>
        <v>985.4063150540921</v>
      </c>
      <c r="F57" s="72">
        <v>281.46583491999996</v>
      </c>
      <c r="G57" s="72">
        <v>267.38828478</v>
      </c>
      <c r="H57" s="72">
        <v>470.72241972</v>
      </c>
      <c r="I57" s="14">
        <f t="shared" si="10"/>
        <v>1019.57653942</v>
      </c>
      <c r="J57" s="10">
        <v>271.37405033000005</v>
      </c>
      <c r="K57" s="10">
        <v>308.53124097000006</v>
      </c>
      <c r="L57" s="10">
        <v>294.35604984</v>
      </c>
      <c r="M57" s="14">
        <f t="shared" si="11"/>
        <v>874.26134114</v>
      </c>
      <c r="N57" s="10">
        <v>282.52293327999996</v>
      </c>
      <c r="O57" s="10">
        <v>353.03957718</v>
      </c>
      <c r="P57" s="10">
        <v>151.33027887</v>
      </c>
      <c r="Q57" s="14">
        <f t="shared" si="8"/>
        <v>786.8927893299999</v>
      </c>
    </row>
    <row r="58" spans="1:17" s="17" customFormat="1" ht="12.75">
      <c r="A58" s="34" t="s">
        <v>30</v>
      </c>
      <c r="B58" s="10">
        <v>792.04631621</v>
      </c>
      <c r="C58" s="10">
        <v>1908.2765349559772</v>
      </c>
      <c r="D58" s="10">
        <v>806.98581741</v>
      </c>
      <c r="E58" s="14">
        <f t="shared" si="9"/>
        <v>3507.308668575977</v>
      </c>
      <c r="F58" s="72">
        <v>1144.35632452</v>
      </c>
      <c r="G58" s="72">
        <v>1276.68207279</v>
      </c>
      <c r="H58" s="72">
        <v>1388.36356741</v>
      </c>
      <c r="I58" s="14">
        <f t="shared" si="10"/>
        <v>3809.40196472</v>
      </c>
      <c r="J58" s="10">
        <v>729.93424998</v>
      </c>
      <c r="K58" s="10">
        <v>1092.1776442799999</v>
      </c>
      <c r="L58" s="10">
        <v>743.48687921</v>
      </c>
      <c r="M58" s="14">
        <f t="shared" si="11"/>
        <v>2565.5987734699997</v>
      </c>
      <c r="N58" s="10">
        <v>1162.71929574</v>
      </c>
      <c r="O58" s="10">
        <v>1032.07259567</v>
      </c>
      <c r="P58" s="10">
        <v>540.46888384</v>
      </c>
      <c r="Q58" s="14">
        <f t="shared" si="8"/>
        <v>2735.26077525</v>
      </c>
    </row>
    <row r="59" spans="1:17" s="17" customFormat="1" ht="12.75">
      <c r="A59" s="34" t="s">
        <v>31</v>
      </c>
      <c r="B59" s="10">
        <v>1609.98212244</v>
      </c>
      <c r="C59" s="10">
        <v>4604.480127031651</v>
      </c>
      <c r="D59" s="10">
        <v>2239.6360204499997</v>
      </c>
      <c r="E59" s="14">
        <f t="shared" si="9"/>
        <v>8454.098269921651</v>
      </c>
      <c r="F59" s="72">
        <v>2097.38614129</v>
      </c>
      <c r="G59" s="72">
        <v>1977.24464249</v>
      </c>
      <c r="H59" s="72">
        <v>1897.9968089000001</v>
      </c>
      <c r="I59" s="14">
        <f t="shared" si="10"/>
        <v>5972.62759268</v>
      </c>
      <c r="J59" s="10">
        <v>2033.4438289500001</v>
      </c>
      <c r="K59" s="10">
        <v>2126.40849508</v>
      </c>
      <c r="L59" s="10">
        <v>2174.48723489</v>
      </c>
      <c r="M59" s="14">
        <f t="shared" si="11"/>
        <v>6334.33955892</v>
      </c>
      <c r="N59" s="10">
        <v>1914.8374947700001</v>
      </c>
      <c r="O59" s="10">
        <v>1756.46280303</v>
      </c>
      <c r="P59" s="10">
        <v>1517.358420013</v>
      </c>
      <c r="Q59" s="14">
        <f t="shared" si="8"/>
        <v>5188.658717813</v>
      </c>
    </row>
    <row r="60" spans="1:17" s="17" customFormat="1" ht="12.75">
      <c r="A60" s="34" t="s">
        <v>32</v>
      </c>
      <c r="B60" s="10">
        <v>334.38046670999995</v>
      </c>
      <c r="C60" s="10">
        <v>675.534656358842</v>
      </c>
      <c r="D60" s="10">
        <v>437.89961381</v>
      </c>
      <c r="E60" s="14">
        <f t="shared" si="9"/>
        <v>1447.8147368788418</v>
      </c>
      <c r="F60" s="72">
        <v>626.7099829199999</v>
      </c>
      <c r="G60" s="72">
        <v>302.87957468999997</v>
      </c>
      <c r="H60" s="72">
        <v>384.62256514</v>
      </c>
      <c r="I60" s="14">
        <f t="shared" si="10"/>
        <v>1314.21212275</v>
      </c>
      <c r="J60" s="10">
        <v>373.68183614</v>
      </c>
      <c r="K60" s="10">
        <v>365.91515824</v>
      </c>
      <c r="L60" s="10">
        <v>345.90291357</v>
      </c>
      <c r="M60" s="14">
        <f t="shared" si="11"/>
        <v>1085.4999079499999</v>
      </c>
      <c r="N60" s="10">
        <v>392.22607057</v>
      </c>
      <c r="O60" s="10">
        <v>403.17396973</v>
      </c>
      <c r="P60" s="10">
        <v>234.88749249</v>
      </c>
      <c r="Q60" s="14">
        <f t="shared" si="8"/>
        <v>1030.2875327900001</v>
      </c>
    </row>
    <row r="61" spans="1:17" s="17" customFormat="1" ht="12.75">
      <c r="A61" s="34" t="s">
        <v>33</v>
      </c>
      <c r="B61" s="10">
        <v>373.72093027999995</v>
      </c>
      <c r="C61" s="10">
        <v>995.6052837787897</v>
      </c>
      <c r="D61" s="10">
        <v>797.39880205</v>
      </c>
      <c r="E61" s="14">
        <f t="shared" si="9"/>
        <v>2166.7250161087895</v>
      </c>
      <c r="F61" s="72">
        <v>639.1116195799999</v>
      </c>
      <c r="G61" s="72">
        <v>683.19543686</v>
      </c>
      <c r="H61" s="72">
        <v>487.03484552000003</v>
      </c>
      <c r="I61" s="14">
        <f t="shared" si="10"/>
        <v>1809.34190196</v>
      </c>
      <c r="J61" s="10">
        <v>265.99503284</v>
      </c>
      <c r="K61" s="10">
        <v>305.02578015</v>
      </c>
      <c r="L61" s="10">
        <v>415.05665256</v>
      </c>
      <c r="M61" s="14">
        <f t="shared" si="11"/>
        <v>986.0774655499999</v>
      </c>
      <c r="N61" s="10">
        <v>269.90000956</v>
      </c>
      <c r="O61" s="10">
        <v>275.31330729999996</v>
      </c>
      <c r="P61" s="10">
        <v>142.20874095000002</v>
      </c>
      <c r="Q61" s="14">
        <f t="shared" si="8"/>
        <v>687.42205781</v>
      </c>
    </row>
    <row r="62" spans="1:19" s="17" customFormat="1" ht="12.75">
      <c r="A62" s="18" t="s">
        <v>64</v>
      </c>
      <c r="B62" s="19">
        <f aca="true" t="shared" si="12" ref="B62:Q62">SUM(B39:B61)</f>
        <v>98866.96501328402</v>
      </c>
      <c r="C62" s="19">
        <f t="shared" si="12"/>
        <v>201127.05303271176</v>
      </c>
      <c r="D62" s="19">
        <f t="shared" si="12"/>
        <v>105652.44532255999</v>
      </c>
      <c r="E62" s="19">
        <f t="shared" si="12"/>
        <v>405646.46336855576</v>
      </c>
      <c r="F62" s="19">
        <f t="shared" si="12"/>
        <v>106258.24498293002</v>
      </c>
      <c r="G62" s="19">
        <f t="shared" si="12"/>
        <v>104399.68343015997</v>
      </c>
      <c r="H62" s="19">
        <f t="shared" si="12"/>
        <v>100665.81131448002</v>
      </c>
      <c r="I62" s="19">
        <f t="shared" si="12"/>
        <v>311323.73972757004</v>
      </c>
      <c r="J62" s="19">
        <f t="shared" si="12"/>
        <v>105068.08443839</v>
      </c>
      <c r="K62" s="19">
        <f t="shared" si="12"/>
        <v>97614.266273</v>
      </c>
      <c r="L62" s="19">
        <f t="shared" si="12"/>
        <v>94948.53133358003</v>
      </c>
      <c r="M62" s="19">
        <f t="shared" si="12"/>
        <v>297630.88204497</v>
      </c>
      <c r="N62" s="19">
        <f t="shared" si="12"/>
        <v>84424.13539514002</v>
      </c>
      <c r="O62" s="19">
        <f t="shared" si="12"/>
        <v>95494.88539377064</v>
      </c>
      <c r="P62" s="19">
        <f t="shared" si="12"/>
        <v>80713.95084469298</v>
      </c>
      <c r="Q62" s="19">
        <f t="shared" si="12"/>
        <v>260632.97163360362</v>
      </c>
      <c r="R62" s="59"/>
      <c r="S62" s="86"/>
    </row>
    <row r="63" spans="1:19" s="17" customFormat="1" ht="12.75">
      <c r="A63" s="34" t="s">
        <v>71</v>
      </c>
      <c r="B63" s="10"/>
      <c r="C63" s="10">
        <v>24097.117126232923</v>
      </c>
      <c r="D63" s="10">
        <v>12048.6</v>
      </c>
      <c r="E63" s="14">
        <f t="shared" si="9"/>
        <v>36145.71712623292</v>
      </c>
      <c r="F63" s="72"/>
      <c r="G63" s="72"/>
      <c r="H63" s="72"/>
      <c r="I63" s="14">
        <f>SUM(F63:H63)</f>
        <v>0</v>
      </c>
      <c r="J63" s="10"/>
      <c r="K63" s="10"/>
      <c r="L63" s="10">
        <v>3748.5</v>
      </c>
      <c r="M63" s="14">
        <f>SUM(J63:L63)</f>
        <v>3748.5</v>
      </c>
      <c r="N63" s="10"/>
      <c r="O63" s="10"/>
      <c r="P63" s="10"/>
      <c r="Q63" s="14">
        <f>SUM(N63:P63)</f>
        <v>0</v>
      </c>
      <c r="R63" s="59"/>
      <c r="S63" s="86"/>
    </row>
    <row r="64" spans="1:17" s="17" customFormat="1" ht="12.75">
      <c r="A64" s="58" t="s">
        <v>223</v>
      </c>
      <c r="B64" s="10"/>
      <c r="C64" s="10"/>
      <c r="D64" s="10"/>
      <c r="E64" s="14">
        <f t="shared" si="9"/>
        <v>0</v>
      </c>
      <c r="F64" s="34"/>
      <c r="G64" s="34"/>
      <c r="H64" s="34"/>
      <c r="I64" s="14">
        <f>SUM(F64:H64)</f>
        <v>0</v>
      </c>
      <c r="J64" s="34"/>
      <c r="K64" s="34"/>
      <c r="L64" s="10"/>
      <c r="M64" s="14">
        <f>SUM(J64:L64)</f>
        <v>0</v>
      </c>
      <c r="N64" s="10"/>
      <c r="O64" s="10"/>
      <c r="P64" s="10"/>
      <c r="Q64" s="14">
        <f>SUM(N64:P64)</f>
        <v>0</v>
      </c>
    </row>
    <row r="65" spans="1:17" s="17" customFormat="1" ht="12.75">
      <c r="A65" s="34" t="s">
        <v>211</v>
      </c>
      <c r="B65" s="10"/>
      <c r="C65" s="10">
        <v>1732.779011049582</v>
      </c>
      <c r="D65" s="10"/>
      <c r="E65" s="14">
        <f t="shared" si="9"/>
        <v>1732.779011049582</v>
      </c>
      <c r="F65" s="34"/>
      <c r="G65" s="34"/>
      <c r="H65" s="34"/>
      <c r="I65" s="14">
        <f>SUM(F65:H65)</f>
        <v>0</v>
      </c>
      <c r="J65" s="10"/>
      <c r="K65" s="34"/>
      <c r="L65" s="34"/>
      <c r="M65" s="14">
        <f>SUM(J65:L65)</f>
        <v>0</v>
      </c>
      <c r="N65" s="34"/>
      <c r="O65" s="34"/>
      <c r="P65" s="34"/>
      <c r="Q65" s="14">
        <f>SUM(N65:P65)</f>
        <v>0</v>
      </c>
    </row>
    <row r="66" spans="1:17" s="17" customFormat="1" ht="12.75">
      <c r="A66" s="34" t="s">
        <v>77</v>
      </c>
      <c r="B66" s="10"/>
      <c r="C66" s="10"/>
      <c r="D66" s="10">
        <v>0</v>
      </c>
      <c r="E66" s="14">
        <f t="shared" si="9"/>
        <v>0</v>
      </c>
      <c r="F66" s="34"/>
      <c r="G66" s="34"/>
      <c r="H66" s="34"/>
      <c r="I66" s="14"/>
      <c r="J66" s="34"/>
      <c r="K66" s="34"/>
      <c r="L66" s="34"/>
      <c r="M66" s="14"/>
      <c r="N66" s="34"/>
      <c r="O66" s="34"/>
      <c r="P66" s="34"/>
      <c r="Q66" s="14"/>
    </row>
    <row r="67" spans="1:18" s="17" customFormat="1" ht="12.75">
      <c r="A67" s="18" t="s">
        <v>63</v>
      </c>
      <c r="B67" s="19">
        <f>B62-B63-B65+B66</f>
        <v>98866.96501328402</v>
      </c>
      <c r="C67" s="19">
        <f aca="true" t="shared" si="13" ref="C67:H67">C62-C63-C65+C66+C64</f>
        <v>175297.15689542927</v>
      </c>
      <c r="D67" s="19">
        <f t="shared" si="13"/>
        <v>93603.84532255998</v>
      </c>
      <c r="E67" s="19">
        <f t="shared" si="13"/>
        <v>367767.96723127324</v>
      </c>
      <c r="F67" s="19">
        <f t="shared" si="13"/>
        <v>106258.24498293002</v>
      </c>
      <c r="G67" s="19">
        <f t="shared" si="13"/>
        <v>104399.68343015997</v>
      </c>
      <c r="H67" s="19">
        <f t="shared" si="13"/>
        <v>100665.81131448002</v>
      </c>
      <c r="I67" s="19">
        <f>I62-I63-I65+I66+I64</f>
        <v>311323.73972757004</v>
      </c>
      <c r="J67" s="19">
        <f>J62-J63-J65+J66+J64</f>
        <v>105068.08443839</v>
      </c>
      <c r="K67" s="19">
        <f>K62-K63-K65+K66+K64</f>
        <v>97614.266273</v>
      </c>
      <c r="L67" s="19">
        <f>L62-L63-L65+L66+L64</f>
        <v>91200.03133358003</v>
      </c>
      <c r="M67" s="19">
        <f>M62-M63-M65+M66+M64</f>
        <v>293882.38204497</v>
      </c>
      <c r="N67" s="19">
        <f>N62-N63-N65+N66+N64</f>
        <v>84424.13539514002</v>
      </c>
      <c r="O67" s="19">
        <f>O62-O63-O65+O66+O64</f>
        <v>95494.88539377064</v>
      </c>
      <c r="P67" s="19">
        <f>P62-P63-P65+P66+P64</f>
        <v>80713.95084469298</v>
      </c>
      <c r="Q67" s="19">
        <f>Q62-Q63-Q65+Q66+Q64</f>
        <v>260632.97163360362</v>
      </c>
      <c r="R67" s="99"/>
    </row>
    <row r="68" spans="1:16" s="17" customFormat="1" ht="14.25">
      <c r="A68" s="6" t="s">
        <v>61</v>
      </c>
      <c r="B68" s="50"/>
      <c r="C68" s="50"/>
      <c r="D68" s="50"/>
      <c r="E68" s="50"/>
      <c r="L68" s="50"/>
      <c r="N68" s="50"/>
      <c r="O68" s="50"/>
      <c r="P68" s="50"/>
    </row>
    <row r="69" spans="1:16" ht="12.75">
      <c r="A69" s="4"/>
      <c r="K69" s="9"/>
      <c r="L69" s="9"/>
      <c r="N69" s="9"/>
      <c r="O69" s="9"/>
      <c r="P69" s="9"/>
    </row>
    <row r="70" spans="1:5" ht="15.75">
      <c r="A70" s="5" t="s">
        <v>81</v>
      </c>
      <c r="B70" s="53" t="s">
        <v>67</v>
      </c>
      <c r="C70" s="53"/>
      <c r="D70" s="53"/>
      <c r="E70" s="53"/>
    </row>
    <row r="71" spans="1:17" ht="12.75">
      <c r="A71" s="119" t="s">
        <v>56</v>
      </c>
      <c r="B71" s="116" t="str">
        <f>B2</f>
        <v>1st Quarter 2016/17</v>
      </c>
      <c r="C71" s="116"/>
      <c r="D71" s="116"/>
      <c r="E71" s="116"/>
      <c r="F71" s="116" t="str">
        <f>F2</f>
        <v>2nd Quarter 2016/17</v>
      </c>
      <c r="G71" s="116"/>
      <c r="H71" s="116"/>
      <c r="I71" s="116"/>
      <c r="J71" s="112" t="str">
        <f>J2</f>
        <v>3nd Quarter 2016/17</v>
      </c>
      <c r="K71" s="113"/>
      <c r="L71" s="113"/>
      <c r="M71" s="114"/>
      <c r="N71" s="112" t="str">
        <f aca="true" t="shared" si="14" ref="N71:P72">N2</f>
        <v>4th Quarter 2016/17</v>
      </c>
      <c r="O71" s="113" t="str">
        <f t="shared" si="14"/>
        <v>4th Quarter 2015/16</v>
      </c>
      <c r="P71" s="113" t="str">
        <f t="shared" si="14"/>
        <v>4th Quarter 2015/16</v>
      </c>
      <c r="Q71" s="114"/>
    </row>
    <row r="72" spans="1:17" ht="12.75">
      <c r="A72" s="120"/>
      <c r="B72" s="26" t="s">
        <v>48</v>
      </c>
      <c r="C72" s="26" t="s">
        <v>50</v>
      </c>
      <c r="D72" s="26" t="s">
        <v>51</v>
      </c>
      <c r="E72" s="26" t="s">
        <v>65</v>
      </c>
      <c r="F72" s="67" t="s">
        <v>241</v>
      </c>
      <c r="G72" s="67" t="s">
        <v>242</v>
      </c>
      <c r="H72" s="67" t="s">
        <v>243</v>
      </c>
      <c r="I72" s="67" t="s">
        <v>65</v>
      </c>
      <c r="J72" s="93" t="s">
        <v>245</v>
      </c>
      <c r="K72" s="93" t="s">
        <v>246</v>
      </c>
      <c r="L72" s="93" t="s">
        <v>247</v>
      </c>
      <c r="M72" s="93" t="s">
        <v>65</v>
      </c>
      <c r="N72" s="93" t="str">
        <f t="shared" si="14"/>
        <v>April</v>
      </c>
      <c r="O72" s="94" t="str">
        <f t="shared" si="14"/>
        <v>May</v>
      </c>
      <c r="P72" s="95" t="str">
        <f t="shared" si="14"/>
        <v>June</v>
      </c>
      <c r="Q72" s="93" t="s">
        <v>65</v>
      </c>
    </row>
    <row r="73" spans="1:17" ht="12.75">
      <c r="A73" s="34" t="s">
        <v>44</v>
      </c>
      <c r="B73" s="30">
        <v>378736.57292986</v>
      </c>
      <c r="C73" s="47">
        <v>459694.36592512997</v>
      </c>
      <c r="D73" s="10">
        <v>454701.20616587996</v>
      </c>
      <c r="E73" s="14">
        <f>SUM(B73:D73)</f>
        <v>1293132.14502087</v>
      </c>
      <c r="F73" s="71">
        <v>438950.86687712</v>
      </c>
      <c r="G73" s="71">
        <v>412204.76060512</v>
      </c>
      <c r="H73" s="71">
        <v>432153.34750264994</v>
      </c>
      <c r="I73" s="14">
        <f>SUM(F73:H73)</f>
        <v>1283308.9749848899</v>
      </c>
      <c r="J73" s="42">
        <v>403429.33998811</v>
      </c>
      <c r="K73" s="42">
        <v>403925.92097776994</v>
      </c>
      <c r="L73" s="42">
        <v>400509.09921349</v>
      </c>
      <c r="M73" s="14">
        <f>SUM(J73:L73)</f>
        <v>1207864.36017937</v>
      </c>
      <c r="N73" s="42">
        <v>365002.53473632</v>
      </c>
      <c r="O73" s="42">
        <v>372828.21929325</v>
      </c>
      <c r="P73" s="42">
        <v>408288.39684789</v>
      </c>
      <c r="Q73" s="14">
        <f aca="true" t="shared" si="15" ref="Q73:Q94">SUM(N73:P73)</f>
        <v>1146119.15087746</v>
      </c>
    </row>
    <row r="74" spans="1:17" s="17" customFormat="1" ht="12.75">
      <c r="A74" s="34" t="s">
        <v>45</v>
      </c>
      <c r="B74" s="30">
        <v>13940.847381159998</v>
      </c>
      <c r="C74" s="47">
        <v>15862.36793239</v>
      </c>
      <c r="D74" s="10">
        <v>13208.132545499999</v>
      </c>
      <c r="E74" s="14">
        <f aca="true" t="shared" si="16" ref="E74:E99">SUM(B74:D74)</f>
        <v>43011.347859049994</v>
      </c>
      <c r="F74" s="72">
        <v>15578.597720400001</v>
      </c>
      <c r="G74" s="72">
        <v>14349.994775059997</v>
      </c>
      <c r="H74" s="72">
        <v>15244.778797305602</v>
      </c>
      <c r="I74" s="14">
        <f aca="true" t="shared" si="17" ref="I74:I94">SUM(F74:H74)</f>
        <v>45173.3712927656</v>
      </c>
      <c r="J74" s="10">
        <v>14020.87890368</v>
      </c>
      <c r="K74" s="10">
        <v>11646.329823940001</v>
      </c>
      <c r="L74" s="10">
        <v>12638.232786289998</v>
      </c>
      <c r="M74" s="14">
        <f aca="true" t="shared" si="18" ref="M74:M94">SUM(J74:L74)</f>
        <v>38305.44151391</v>
      </c>
      <c r="N74" s="10">
        <v>8563.75960138</v>
      </c>
      <c r="O74" s="10">
        <v>16056.954507379996</v>
      </c>
      <c r="P74" s="10">
        <v>13462.92059982</v>
      </c>
      <c r="Q74" s="14">
        <f t="shared" si="15"/>
        <v>38083.63470857999</v>
      </c>
    </row>
    <row r="75" spans="1:17" s="17" customFormat="1" ht="12.75">
      <c r="A75" s="34" t="s">
        <v>14</v>
      </c>
      <c r="B75" s="30">
        <v>5220.21887906</v>
      </c>
      <c r="C75" s="47">
        <v>6197.7720695</v>
      </c>
      <c r="D75" s="10">
        <v>6138.493343869999</v>
      </c>
      <c r="E75" s="14">
        <f t="shared" si="16"/>
        <v>17556.48429243</v>
      </c>
      <c r="F75" s="72">
        <v>6129.9101288</v>
      </c>
      <c r="G75" s="72">
        <v>7085.26388831</v>
      </c>
      <c r="H75" s="72">
        <v>4567.118964170001</v>
      </c>
      <c r="I75" s="14">
        <f t="shared" si="17"/>
        <v>17782.29298128</v>
      </c>
      <c r="J75" s="10">
        <v>4241.25163154</v>
      </c>
      <c r="K75" s="10">
        <v>4114.0242740799995</v>
      </c>
      <c r="L75" s="10">
        <v>5277.531388030001</v>
      </c>
      <c r="M75" s="14">
        <f t="shared" si="18"/>
        <v>13632.80729365</v>
      </c>
      <c r="N75" s="10">
        <v>3929.1438376799997</v>
      </c>
      <c r="O75" s="10">
        <v>4775.807503200001</v>
      </c>
      <c r="P75" s="10">
        <v>5397.63334703</v>
      </c>
      <c r="Q75" s="14">
        <f t="shared" si="15"/>
        <v>14102.58468791</v>
      </c>
    </row>
    <row r="76" spans="1:17" s="17" customFormat="1" ht="12.75">
      <c r="A76" s="34" t="s">
        <v>15</v>
      </c>
      <c r="B76" s="30">
        <v>730.7206013399999</v>
      </c>
      <c r="C76" s="47">
        <v>438.06082194</v>
      </c>
      <c r="D76" s="10">
        <v>807.75121673</v>
      </c>
      <c r="E76" s="14">
        <f t="shared" si="16"/>
        <v>1976.5326400099998</v>
      </c>
      <c r="F76" s="72">
        <v>845.673069</v>
      </c>
      <c r="G76" s="72">
        <v>1055.53815401</v>
      </c>
      <c r="H76" s="72">
        <v>1234.6772192499998</v>
      </c>
      <c r="I76" s="14">
        <f t="shared" si="17"/>
        <v>3135.88844226</v>
      </c>
      <c r="J76" s="10">
        <v>1075.15963</v>
      </c>
      <c r="K76" s="10">
        <v>1074.222231</v>
      </c>
      <c r="L76" s="10">
        <v>1334.6834209999997</v>
      </c>
      <c r="M76" s="14">
        <f t="shared" si="18"/>
        <v>3484.0652819999996</v>
      </c>
      <c r="N76" s="10">
        <v>891.062138</v>
      </c>
      <c r="O76" s="10">
        <v>556.163601</v>
      </c>
      <c r="P76" s="10">
        <v>859.441392</v>
      </c>
      <c r="Q76" s="14">
        <f t="shared" si="15"/>
        <v>2306.667131</v>
      </c>
    </row>
    <row r="77" spans="1:18" s="17" customFormat="1" ht="12.75">
      <c r="A77" s="34" t="s">
        <v>16</v>
      </c>
      <c r="B77" s="30">
        <v>65.5261818</v>
      </c>
      <c r="C77" s="47">
        <v>65.92120685</v>
      </c>
      <c r="D77" s="10">
        <v>102.25128115000001</v>
      </c>
      <c r="E77" s="14">
        <f t="shared" si="16"/>
        <v>233.6986698</v>
      </c>
      <c r="F77" s="72">
        <v>64.08546935</v>
      </c>
      <c r="G77" s="72">
        <v>49.22908305000001</v>
      </c>
      <c r="H77" s="72">
        <v>96.35275525</v>
      </c>
      <c r="I77" s="14">
        <f t="shared" si="17"/>
        <v>209.66730765</v>
      </c>
      <c r="J77" s="10">
        <v>69.63859975</v>
      </c>
      <c r="K77" s="10">
        <v>111.64071355</v>
      </c>
      <c r="L77" s="10">
        <v>137.62089611</v>
      </c>
      <c r="M77" s="14">
        <f t="shared" si="18"/>
        <v>318.90020941</v>
      </c>
      <c r="N77" s="10">
        <v>101.7279074</v>
      </c>
      <c r="O77" s="10">
        <v>99.54605790000001</v>
      </c>
      <c r="P77" s="10">
        <v>68.91956505</v>
      </c>
      <c r="Q77" s="14">
        <f t="shared" si="15"/>
        <v>270.19353035</v>
      </c>
      <c r="R77" s="86"/>
    </row>
    <row r="78" spans="1:17" s="17" customFormat="1" ht="12.75">
      <c r="A78" s="34" t="s">
        <v>17</v>
      </c>
      <c r="B78" s="30">
        <v>15.2743625</v>
      </c>
      <c r="C78" s="47">
        <v>43.63381859999999</v>
      </c>
      <c r="D78" s="10">
        <v>18.07051775</v>
      </c>
      <c r="E78" s="14">
        <f t="shared" si="16"/>
        <v>76.97869885</v>
      </c>
      <c r="F78" s="72">
        <v>18.627028450000005</v>
      </c>
      <c r="G78" s="72">
        <v>26.103757</v>
      </c>
      <c r="H78" s="72">
        <v>51.801185</v>
      </c>
      <c r="I78" s="14">
        <f t="shared" si="17"/>
        <v>96.53197045</v>
      </c>
      <c r="J78" s="10">
        <v>21.078305</v>
      </c>
      <c r="K78" s="10">
        <v>89.6094492</v>
      </c>
      <c r="L78" s="10">
        <v>50.465627299999994</v>
      </c>
      <c r="M78" s="14">
        <f t="shared" si="18"/>
        <v>161.1533815</v>
      </c>
      <c r="N78" s="10">
        <v>29.502900399999998</v>
      </c>
      <c r="O78" s="10">
        <v>29.500886649999998</v>
      </c>
      <c r="P78" s="10">
        <v>16.6138358</v>
      </c>
      <c r="Q78" s="14">
        <f t="shared" si="15"/>
        <v>75.61762285</v>
      </c>
    </row>
    <row r="79" spans="1:17" s="17" customFormat="1" ht="12.75">
      <c r="A79" s="34" t="s">
        <v>18</v>
      </c>
      <c r="B79" s="30">
        <v>1184.334260468</v>
      </c>
      <c r="C79" s="47">
        <v>2067.9235639699996</v>
      </c>
      <c r="D79" s="10">
        <v>1741.5885906940002</v>
      </c>
      <c r="E79" s="14">
        <f t="shared" si="16"/>
        <v>4993.8464151319995</v>
      </c>
      <c r="F79" s="72">
        <v>1720.0238428430002</v>
      </c>
      <c r="G79" s="72">
        <v>1727.7169327819997</v>
      </c>
      <c r="H79" s="72">
        <v>1526.6302861109998</v>
      </c>
      <c r="I79" s="14">
        <f t="shared" si="17"/>
        <v>4974.371061735999</v>
      </c>
      <c r="J79" s="10">
        <v>1461.2831442880001</v>
      </c>
      <c r="K79" s="10">
        <v>979.2658845</v>
      </c>
      <c r="L79" s="10">
        <v>1504.6399611090003</v>
      </c>
      <c r="M79" s="14">
        <f t="shared" si="18"/>
        <v>3945.1889898970003</v>
      </c>
      <c r="N79" s="10">
        <v>1381.4608223200003</v>
      </c>
      <c r="O79" s="10">
        <v>1621.4621243799998</v>
      </c>
      <c r="P79" s="10">
        <v>1289.4427137800003</v>
      </c>
      <c r="Q79" s="14">
        <f t="shared" si="15"/>
        <v>4292.36566048</v>
      </c>
    </row>
    <row r="80" spans="1:17" s="17" customFormat="1" ht="12.75">
      <c r="A80" s="34" t="s">
        <v>19</v>
      </c>
      <c r="B80" s="30">
        <v>160.28001405</v>
      </c>
      <c r="C80" s="47">
        <v>21.968300730000003</v>
      </c>
      <c r="D80" s="10">
        <v>0</v>
      </c>
      <c r="E80" s="14">
        <f t="shared" si="16"/>
        <v>182.24831478000002</v>
      </c>
      <c r="F80" s="72">
        <v>260.4502624</v>
      </c>
      <c r="G80" s="72">
        <v>14.272364900000001</v>
      </c>
      <c r="H80" s="72">
        <v>147.85455061000002</v>
      </c>
      <c r="I80" s="14">
        <f t="shared" si="17"/>
        <v>422.57717791000005</v>
      </c>
      <c r="J80" s="10">
        <v>22.279330390000002</v>
      </c>
      <c r="K80" s="10">
        <v>320.60683708</v>
      </c>
      <c r="L80" s="10">
        <v>93.40038935</v>
      </c>
      <c r="M80" s="14">
        <f t="shared" si="18"/>
        <v>436.28655682</v>
      </c>
      <c r="N80" s="10">
        <v>336.76235529</v>
      </c>
      <c r="O80" s="10">
        <v>33.15091158999999</v>
      </c>
      <c r="P80" s="10">
        <v>398.327539602</v>
      </c>
      <c r="Q80" s="14">
        <f t="shared" si="15"/>
        <v>768.240806482</v>
      </c>
    </row>
    <row r="81" spans="1:17" s="17" customFormat="1" ht="12.75">
      <c r="A81" s="34" t="s">
        <v>20</v>
      </c>
      <c r="B81" s="30">
        <v>5655.81570732</v>
      </c>
      <c r="C81" s="47">
        <v>7056.982840339998</v>
      </c>
      <c r="D81" s="10">
        <v>6823.73127842</v>
      </c>
      <c r="E81" s="14">
        <f t="shared" si="16"/>
        <v>19536.529826079997</v>
      </c>
      <c r="F81" s="72">
        <v>6590.048159139999</v>
      </c>
      <c r="G81" s="72">
        <v>6606.823884609999</v>
      </c>
      <c r="H81" s="72">
        <v>5305.44818129</v>
      </c>
      <c r="I81" s="14">
        <f t="shared" si="17"/>
        <v>18502.32022504</v>
      </c>
      <c r="J81" s="10">
        <v>5800.1565551799995</v>
      </c>
      <c r="K81" s="10">
        <v>5012.10403295</v>
      </c>
      <c r="L81" s="10">
        <v>6860.218071319999</v>
      </c>
      <c r="M81" s="14">
        <f t="shared" si="18"/>
        <v>17672.47865945</v>
      </c>
      <c r="N81" s="10">
        <v>4553.1458769500005</v>
      </c>
      <c r="O81" s="10">
        <v>6017.557626700001</v>
      </c>
      <c r="P81" s="10">
        <v>5170.76953251</v>
      </c>
      <c r="Q81" s="14">
        <f t="shared" si="15"/>
        <v>15741.473036160001</v>
      </c>
    </row>
    <row r="82" spans="1:17" s="17" customFormat="1" ht="12.75">
      <c r="A82" s="34" t="s">
        <v>21</v>
      </c>
      <c r="B82" s="30">
        <v>0</v>
      </c>
      <c r="C82" s="47">
        <v>0</v>
      </c>
      <c r="D82" s="10">
        <v>3.936391</v>
      </c>
      <c r="E82" s="14">
        <f t="shared" si="16"/>
        <v>3.936391</v>
      </c>
      <c r="F82" s="72">
        <v>0</v>
      </c>
      <c r="G82" s="72">
        <v>2.553086</v>
      </c>
      <c r="H82" s="72">
        <v>3.067705</v>
      </c>
      <c r="I82" s="14">
        <f t="shared" si="17"/>
        <v>5.6207910000000005</v>
      </c>
      <c r="J82" s="10">
        <v>0.408893</v>
      </c>
      <c r="K82" s="10">
        <v>6.556551</v>
      </c>
      <c r="L82" s="10">
        <v>4.475873</v>
      </c>
      <c r="M82" s="14">
        <f t="shared" si="18"/>
        <v>11.441317</v>
      </c>
      <c r="N82" s="10">
        <v>4.251532</v>
      </c>
      <c r="O82" s="10">
        <v>4.940867519999999</v>
      </c>
      <c r="P82" s="10">
        <v>40.1987353</v>
      </c>
      <c r="Q82" s="14">
        <f t="shared" si="15"/>
        <v>49.391134820000005</v>
      </c>
    </row>
    <row r="83" spans="1:17" s="17" customFormat="1" ht="12.75">
      <c r="A83" s="34" t="s">
        <v>22</v>
      </c>
      <c r="B83" s="30">
        <v>5648.8251672523</v>
      </c>
      <c r="C83" s="47">
        <v>6661.766358424199</v>
      </c>
      <c r="D83" s="10">
        <v>5992.412228698802</v>
      </c>
      <c r="E83" s="14">
        <f t="shared" si="16"/>
        <v>18303.003754375302</v>
      </c>
      <c r="F83" s="72">
        <v>5748.7212748505</v>
      </c>
      <c r="G83" s="72">
        <v>6177.3608767525</v>
      </c>
      <c r="H83" s="72">
        <v>8287.517006443597</v>
      </c>
      <c r="I83" s="14">
        <f t="shared" si="17"/>
        <v>20213.5991580466</v>
      </c>
      <c r="J83" s="10">
        <v>10577.611481499001</v>
      </c>
      <c r="K83" s="10">
        <v>7752.209730881199</v>
      </c>
      <c r="L83" s="10">
        <v>5708.028905540199</v>
      </c>
      <c r="M83" s="14">
        <f t="shared" si="18"/>
        <v>24037.8501179204</v>
      </c>
      <c r="N83" s="10">
        <v>5718.359907746701</v>
      </c>
      <c r="O83" s="10">
        <v>7015.774601146999</v>
      </c>
      <c r="P83" s="10">
        <v>5449.293341565471</v>
      </c>
      <c r="Q83" s="14">
        <f t="shared" si="15"/>
        <v>18183.42785045917</v>
      </c>
    </row>
    <row r="84" spans="1:17" s="17" customFormat="1" ht="12.75">
      <c r="A84" s="34" t="s">
        <v>23</v>
      </c>
      <c r="B84" s="30">
        <v>8808.59012463</v>
      </c>
      <c r="C84" s="47">
        <v>9147.60425033189</v>
      </c>
      <c r="D84" s="10">
        <v>7068.400853700001</v>
      </c>
      <c r="E84" s="14">
        <f t="shared" si="16"/>
        <v>25024.59522866189</v>
      </c>
      <c r="F84" s="72">
        <v>6485.14769575</v>
      </c>
      <c r="G84" s="72">
        <v>8248.778249179999</v>
      </c>
      <c r="H84" s="72">
        <v>5183.66214058</v>
      </c>
      <c r="I84" s="14">
        <f t="shared" si="17"/>
        <v>19917.588085509997</v>
      </c>
      <c r="J84" s="10">
        <v>5038.3516991999995</v>
      </c>
      <c r="K84" s="10">
        <v>4598.0840290900005</v>
      </c>
      <c r="L84" s="10">
        <v>5944.79445476</v>
      </c>
      <c r="M84" s="14">
        <f t="shared" si="18"/>
        <v>15581.23018305</v>
      </c>
      <c r="N84" s="10">
        <v>4940.73215958</v>
      </c>
      <c r="O84" s="10">
        <v>6567.49877891</v>
      </c>
      <c r="P84" s="10">
        <v>8030.21051474</v>
      </c>
      <c r="Q84" s="14">
        <f t="shared" si="15"/>
        <v>19538.44145323</v>
      </c>
    </row>
    <row r="85" spans="1:17" s="17" customFormat="1" ht="12.75">
      <c r="A85" s="34" t="s">
        <v>24</v>
      </c>
      <c r="B85" s="30">
        <v>94.528509</v>
      </c>
      <c r="C85" s="47">
        <v>320.77984135</v>
      </c>
      <c r="D85" s="10">
        <v>0</v>
      </c>
      <c r="E85" s="14">
        <f t="shared" si="16"/>
        <v>415.30835035</v>
      </c>
      <c r="F85" s="72">
        <v>0</v>
      </c>
      <c r="G85" s="72">
        <v>229.49719075</v>
      </c>
      <c r="H85" s="72">
        <v>0</v>
      </c>
      <c r="I85" s="14">
        <f t="shared" si="17"/>
        <v>229.49719075</v>
      </c>
      <c r="J85" s="10">
        <v>260.95098185</v>
      </c>
      <c r="K85" s="10">
        <v>162.85717540000002</v>
      </c>
      <c r="L85" s="10">
        <v>0</v>
      </c>
      <c r="M85" s="14">
        <f t="shared" si="18"/>
        <v>423.80815725</v>
      </c>
      <c r="N85" s="10">
        <v>110.08474054999999</v>
      </c>
      <c r="O85" s="10">
        <v>158.61023344999998</v>
      </c>
      <c r="P85" s="10">
        <v>132.485713</v>
      </c>
      <c r="Q85" s="14">
        <f t="shared" si="15"/>
        <v>401.18068700000003</v>
      </c>
    </row>
    <row r="86" spans="1:17" s="17" customFormat="1" ht="12.75">
      <c r="A86" s="34" t="s">
        <v>25</v>
      </c>
      <c r="B86" s="30">
        <v>741.60643217</v>
      </c>
      <c r="C86" s="47">
        <v>84.65487101000001</v>
      </c>
      <c r="D86" s="10">
        <v>2.54394181</v>
      </c>
      <c r="E86" s="14">
        <f t="shared" si="16"/>
        <v>828.8052449899999</v>
      </c>
      <c r="F86" s="72">
        <v>3682.0543750700003</v>
      </c>
      <c r="G86" s="72">
        <v>34425.22070053</v>
      </c>
      <c r="H86" s="72">
        <v>33783.469313</v>
      </c>
      <c r="I86" s="14">
        <f t="shared" si="17"/>
        <v>71890.7443886</v>
      </c>
      <c r="J86" s="10">
        <v>32452.36313637</v>
      </c>
      <c r="K86" s="10">
        <v>16801.26079362</v>
      </c>
      <c r="L86" s="10">
        <v>0</v>
      </c>
      <c r="M86" s="14">
        <f t="shared" si="18"/>
        <v>49253.623929990004</v>
      </c>
      <c r="N86" s="10">
        <v>195.99229356</v>
      </c>
      <c r="O86" s="10">
        <v>1278.69695431</v>
      </c>
      <c r="P86" s="10">
        <v>277.57881093000003</v>
      </c>
      <c r="Q86" s="14">
        <f t="shared" si="15"/>
        <v>1752.2680587999998</v>
      </c>
    </row>
    <row r="87" spans="1:17" s="17" customFormat="1" ht="12.75">
      <c r="A87" s="34" t="s">
        <v>26</v>
      </c>
      <c r="B87" s="30">
        <v>4201.52543197</v>
      </c>
      <c r="C87" s="47">
        <v>4274.11963947</v>
      </c>
      <c r="D87" s="10">
        <v>4159.29716308</v>
      </c>
      <c r="E87" s="14">
        <f t="shared" si="16"/>
        <v>12634.94223452</v>
      </c>
      <c r="F87" s="72">
        <v>5172.52324052</v>
      </c>
      <c r="G87" s="72">
        <v>5172.52324052</v>
      </c>
      <c r="H87" s="72">
        <v>5160.437764859999</v>
      </c>
      <c r="I87" s="14">
        <f t="shared" si="17"/>
        <v>15505.4842459</v>
      </c>
      <c r="J87" s="10">
        <v>11957.369653959999</v>
      </c>
      <c r="K87" s="10">
        <v>5421.467408279999</v>
      </c>
      <c r="L87" s="10">
        <v>5848.66435125</v>
      </c>
      <c r="M87" s="14">
        <f t="shared" si="18"/>
        <v>23227.501413489998</v>
      </c>
      <c r="N87" s="10">
        <v>3616.52580829</v>
      </c>
      <c r="O87" s="10">
        <v>4626.27803006</v>
      </c>
      <c r="P87" s="10">
        <v>4411.06346992</v>
      </c>
      <c r="Q87" s="14">
        <f t="shared" si="15"/>
        <v>12653.867308269999</v>
      </c>
    </row>
    <row r="88" spans="1:17" s="17" customFormat="1" ht="12.75">
      <c r="A88" s="40" t="s">
        <v>27</v>
      </c>
      <c r="B88" s="30">
        <v>4.553802950000001</v>
      </c>
      <c r="C88" s="55">
        <v>2.169101</v>
      </c>
      <c r="D88" s="41">
        <v>4.725520029999999</v>
      </c>
      <c r="E88" s="14">
        <f t="shared" si="16"/>
        <v>11.448423980000001</v>
      </c>
      <c r="F88" s="72">
        <v>0</v>
      </c>
      <c r="G88" s="72">
        <v>3.811158</v>
      </c>
      <c r="H88" s="72">
        <v>2.45497409</v>
      </c>
      <c r="I88" s="14">
        <f t="shared" si="17"/>
        <v>6.266132089999999</v>
      </c>
      <c r="J88" s="10">
        <v>0</v>
      </c>
      <c r="K88" s="10">
        <v>2.7823993</v>
      </c>
      <c r="L88" s="10">
        <v>13.3969</v>
      </c>
      <c r="M88" s="14">
        <f t="shared" si="18"/>
        <v>16.1792993</v>
      </c>
      <c r="N88" s="10">
        <v>13.07125</v>
      </c>
      <c r="O88" s="10">
        <v>0</v>
      </c>
      <c r="P88" s="10">
        <v>3.99307694</v>
      </c>
      <c r="Q88" s="14">
        <f t="shared" si="15"/>
        <v>17.06432694</v>
      </c>
    </row>
    <row r="89" spans="1:17" s="17" customFormat="1" ht="12.75">
      <c r="A89" s="34" t="s">
        <v>28</v>
      </c>
      <c r="B89" s="30">
        <v>161.02697728</v>
      </c>
      <c r="C89" s="47">
        <v>483.27208658</v>
      </c>
      <c r="D89" s="10">
        <v>1150.2804363900002</v>
      </c>
      <c r="E89" s="14">
        <f t="shared" si="16"/>
        <v>1794.5795002500004</v>
      </c>
      <c r="F89" s="72">
        <v>294.570286</v>
      </c>
      <c r="G89" s="72">
        <v>258.30275494</v>
      </c>
      <c r="H89" s="72">
        <v>105.70679223</v>
      </c>
      <c r="I89" s="14">
        <f t="shared" si="17"/>
        <v>658.57983317</v>
      </c>
      <c r="J89" s="10">
        <v>21.073368100000003</v>
      </c>
      <c r="K89" s="10">
        <v>6.67709875</v>
      </c>
      <c r="L89" s="10">
        <v>9.359688</v>
      </c>
      <c r="M89" s="14">
        <f t="shared" si="18"/>
        <v>37.11015485</v>
      </c>
      <c r="N89" s="10">
        <v>38.87579819</v>
      </c>
      <c r="O89" s="10">
        <v>43.96489342</v>
      </c>
      <c r="P89" s="10">
        <v>39.05070679000001</v>
      </c>
      <c r="Q89" s="14">
        <f t="shared" si="15"/>
        <v>121.8913984</v>
      </c>
    </row>
    <row r="90" spans="1:17" s="17" customFormat="1" ht="12.75">
      <c r="A90" s="34" t="s">
        <v>29</v>
      </c>
      <c r="B90" s="30">
        <v>0</v>
      </c>
      <c r="C90" s="47">
        <v>0</v>
      </c>
      <c r="D90" s="10">
        <v>0</v>
      </c>
      <c r="E90" s="14">
        <f t="shared" si="16"/>
        <v>0</v>
      </c>
      <c r="F90" s="72">
        <v>0</v>
      </c>
      <c r="G90" s="72">
        <v>0</v>
      </c>
      <c r="H90" s="72">
        <v>0</v>
      </c>
      <c r="I90" s="14">
        <f t="shared" si="17"/>
        <v>0</v>
      </c>
      <c r="J90" s="10">
        <v>0</v>
      </c>
      <c r="K90" s="10">
        <v>0</v>
      </c>
      <c r="L90" s="10">
        <v>0</v>
      </c>
      <c r="M90" s="14">
        <f t="shared" si="18"/>
        <v>0</v>
      </c>
      <c r="N90" s="10">
        <v>0</v>
      </c>
      <c r="O90" s="10">
        <v>0</v>
      </c>
      <c r="P90" s="10">
        <v>54.89246</v>
      </c>
      <c r="Q90" s="14">
        <f t="shared" si="15"/>
        <v>54.89246</v>
      </c>
    </row>
    <row r="91" spans="1:17" s="17" customFormat="1" ht="12.75">
      <c r="A91" s="34" t="s">
        <v>30</v>
      </c>
      <c r="B91" s="30">
        <v>0</v>
      </c>
      <c r="C91" s="47">
        <v>0</v>
      </c>
      <c r="D91" s="10">
        <v>0</v>
      </c>
      <c r="E91" s="14">
        <f t="shared" si="16"/>
        <v>0</v>
      </c>
      <c r="F91" s="72">
        <v>0</v>
      </c>
      <c r="G91" s="72">
        <v>0</v>
      </c>
      <c r="H91" s="72">
        <v>0</v>
      </c>
      <c r="I91" s="14">
        <f t="shared" si="17"/>
        <v>0</v>
      </c>
      <c r="J91" s="10">
        <v>0</v>
      </c>
      <c r="K91" s="10">
        <v>1.9229548</v>
      </c>
      <c r="L91" s="10">
        <v>0</v>
      </c>
      <c r="M91" s="14">
        <f t="shared" si="18"/>
        <v>1.9229548</v>
      </c>
      <c r="N91" s="10">
        <v>0</v>
      </c>
      <c r="O91" s="10">
        <v>0</v>
      </c>
      <c r="P91" s="10">
        <v>0</v>
      </c>
      <c r="Q91" s="14">
        <f t="shared" si="15"/>
        <v>0</v>
      </c>
    </row>
    <row r="92" spans="1:17" s="17" customFormat="1" ht="12.75">
      <c r="A92" s="34" t="s">
        <v>31</v>
      </c>
      <c r="B92" s="30">
        <v>3925.6249181000003</v>
      </c>
      <c r="C92" s="47">
        <v>5553.706423339999</v>
      </c>
      <c r="D92" s="10">
        <v>4555.02847018</v>
      </c>
      <c r="E92" s="14">
        <f t="shared" si="16"/>
        <v>14034.359811620001</v>
      </c>
      <c r="F92" s="72">
        <v>4119.496536680001</v>
      </c>
      <c r="G92" s="72">
        <v>4125.54847066</v>
      </c>
      <c r="H92" s="72">
        <v>3461.20426602</v>
      </c>
      <c r="I92" s="14">
        <f t="shared" si="17"/>
        <v>11706.249273360001</v>
      </c>
      <c r="J92" s="10">
        <v>4395.06648354</v>
      </c>
      <c r="K92" s="10">
        <v>4510.16738362</v>
      </c>
      <c r="L92" s="10">
        <v>4945.63425909</v>
      </c>
      <c r="M92" s="14">
        <f t="shared" si="18"/>
        <v>13850.868126250001</v>
      </c>
      <c r="N92" s="10">
        <v>4005.67742107</v>
      </c>
      <c r="O92" s="10">
        <v>4494.020779490001</v>
      </c>
      <c r="P92" s="10">
        <v>2752.854907223</v>
      </c>
      <c r="Q92" s="14">
        <f t="shared" si="15"/>
        <v>11252.553107783</v>
      </c>
    </row>
    <row r="93" spans="1:17" s="17" customFormat="1" ht="12.75">
      <c r="A93" s="34" t="s">
        <v>32</v>
      </c>
      <c r="B93" s="30">
        <v>89.66694194</v>
      </c>
      <c r="C93" s="47">
        <v>343.14337381999997</v>
      </c>
      <c r="D93" s="10">
        <v>13.38843046</v>
      </c>
      <c r="E93" s="14">
        <f t="shared" si="16"/>
        <v>446.19874622</v>
      </c>
      <c r="F93" s="72">
        <v>864.3528989999999</v>
      </c>
      <c r="G93" s="72">
        <v>117.045013</v>
      </c>
      <c r="H93" s="72">
        <v>24.04703294</v>
      </c>
      <c r="I93" s="14">
        <f t="shared" si="17"/>
        <v>1005.4449449399999</v>
      </c>
      <c r="J93" s="10">
        <v>252.77436717999998</v>
      </c>
      <c r="K93" s="10">
        <v>503.80696261770004</v>
      </c>
      <c r="L93" s="10">
        <v>65.93167919000001</v>
      </c>
      <c r="M93" s="14">
        <f t="shared" si="18"/>
        <v>822.5130089877</v>
      </c>
      <c r="N93" s="10">
        <v>18.63453011</v>
      </c>
      <c r="O93" s="10">
        <v>8.40807112</v>
      </c>
      <c r="P93" s="10">
        <v>12.38985945</v>
      </c>
      <c r="Q93" s="14">
        <f t="shared" si="15"/>
        <v>39.432460680000005</v>
      </c>
    </row>
    <row r="94" spans="1:17" s="17" customFormat="1" ht="12.75">
      <c r="A94" s="34" t="s">
        <v>33</v>
      </c>
      <c r="B94" s="30">
        <v>0</v>
      </c>
      <c r="C94" s="47"/>
      <c r="D94" s="10">
        <v>0</v>
      </c>
      <c r="E94" s="14">
        <f t="shared" si="16"/>
        <v>0</v>
      </c>
      <c r="F94" s="72"/>
      <c r="G94" s="72"/>
      <c r="H94" s="72">
        <v>0</v>
      </c>
      <c r="I94" s="14">
        <f t="shared" si="17"/>
        <v>0</v>
      </c>
      <c r="J94" s="10"/>
      <c r="K94" s="10"/>
      <c r="L94" s="10">
        <v>0</v>
      </c>
      <c r="M94" s="14">
        <f t="shared" si="18"/>
        <v>0</v>
      </c>
      <c r="N94" s="10">
        <v>0</v>
      </c>
      <c r="O94" s="10"/>
      <c r="P94" s="10"/>
      <c r="Q94" s="14">
        <f t="shared" si="15"/>
        <v>0</v>
      </c>
    </row>
    <row r="95" spans="1:18" s="17" customFormat="1" ht="12.75">
      <c r="A95" s="18" t="s">
        <v>64</v>
      </c>
      <c r="B95" s="19">
        <f aca="true" t="shared" si="19" ref="B95:J95">SUM(B73:B94)</f>
        <v>429385.53862285044</v>
      </c>
      <c r="C95" s="19">
        <f t="shared" si="19"/>
        <v>518320.21242477605</v>
      </c>
      <c r="D95" s="19">
        <f t="shared" si="19"/>
        <v>506491.2383753428</v>
      </c>
      <c r="E95" s="19">
        <f t="shared" si="19"/>
        <v>1454196.989422969</v>
      </c>
      <c r="F95" s="19">
        <f t="shared" si="19"/>
        <v>496525.1488653734</v>
      </c>
      <c r="G95" s="19">
        <f t="shared" si="19"/>
        <v>501880.34418517444</v>
      </c>
      <c r="H95" s="19">
        <f t="shared" si="19"/>
        <v>516339.57643680007</v>
      </c>
      <c r="I95" s="19">
        <f t="shared" si="19"/>
        <v>1514745.0694873482</v>
      </c>
      <c r="J95" s="19">
        <f t="shared" si="19"/>
        <v>495097.0361526369</v>
      </c>
      <c r="K95" s="19">
        <f>SUM(K73:K94)</f>
        <v>467041.5167114289</v>
      </c>
      <c r="L95" s="19">
        <f>SUM(L73:L94)</f>
        <v>450946.1778648291</v>
      </c>
      <c r="M95" s="19">
        <f>SUM(M73:M94)</f>
        <v>1413084.7307288954</v>
      </c>
      <c r="N95" s="19">
        <f>SUM(N73:N94)</f>
        <v>403451.30561683676</v>
      </c>
      <c r="O95" s="19">
        <f>SUM(O73:O94)</f>
        <v>426216.5557214771</v>
      </c>
      <c r="P95" s="19">
        <f>SUM(P73:P94)</f>
        <v>456156.4769693404</v>
      </c>
      <c r="Q95" s="19">
        <f>SUM(Q73:Q94)</f>
        <v>1285824.3383076543</v>
      </c>
      <c r="R95" s="86"/>
    </row>
    <row r="96" spans="1:18" s="17" customFormat="1" ht="12.75">
      <c r="A96" s="34" t="s">
        <v>46</v>
      </c>
      <c r="B96" s="29"/>
      <c r="C96" s="10"/>
      <c r="D96" s="103">
        <v>14016.34</v>
      </c>
      <c r="E96" s="14">
        <f t="shared" si="16"/>
        <v>14016.34</v>
      </c>
      <c r="F96" s="72"/>
      <c r="G96" s="72"/>
      <c r="H96" s="72"/>
      <c r="I96" s="14">
        <f>SUM(F96:H96)</f>
        <v>0</v>
      </c>
      <c r="J96" s="10"/>
      <c r="K96" s="10"/>
      <c r="L96" s="10">
        <v>2273.3</v>
      </c>
      <c r="M96" s="14">
        <f>SUM(J96:L96)</f>
        <v>2273.3</v>
      </c>
      <c r="N96" s="10">
        <v>245</v>
      </c>
      <c r="O96" s="10"/>
      <c r="P96" s="10"/>
      <c r="Q96" s="14">
        <f>SUM(N96:P96)</f>
        <v>245</v>
      </c>
      <c r="R96" s="59"/>
    </row>
    <row r="97" spans="1:17" s="17" customFormat="1" ht="12.75">
      <c r="A97" s="40" t="s">
        <v>84</v>
      </c>
      <c r="B97" s="28">
        <v>5662.3</v>
      </c>
      <c r="C97" s="10">
        <v>7006.28</v>
      </c>
      <c r="D97" s="10">
        <v>275.43</v>
      </c>
      <c r="E97" s="14">
        <f t="shared" si="16"/>
        <v>12944.01</v>
      </c>
      <c r="F97" s="72"/>
      <c r="G97" s="72"/>
      <c r="H97" s="72"/>
      <c r="I97" s="14">
        <f>SUM(F97:H97)</f>
        <v>0</v>
      </c>
      <c r="J97" s="10"/>
      <c r="K97" s="10"/>
      <c r="L97" s="10"/>
      <c r="M97" s="14">
        <f>SUM(J97:L97)</f>
        <v>0</v>
      </c>
      <c r="N97" s="10"/>
      <c r="O97" s="10"/>
      <c r="P97" s="10"/>
      <c r="Q97" s="14">
        <f>SUM(N97:P97)</f>
        <v>0</v>
      </c>
    </row>
    <row r="98" spans="1:17" s="17" customFormat="1" ht="12.75">
      <c r="A98" s="40" t="s">
        <v>212</v>
      </c>
      <c r="B98" s="28"/>
      <c r="C98" s="10">
        <v>5451.15</v>
      </c>
      <c r="D98" s="10">
        <v>5951.3</v>
      </c>
      <c r="E98" s="14">
        <f t="shared" si="16"/>
        <v>11402.45</v>
      </c>
      <c r="F98" s="72"/>
      <c r="G98" s="34"/>
      <c r="H98" s="72"/>
      <c r="I98" s="14">
        <f>SUM(F98:H98)</f>
        <v>0</v>
      </c>
      <c r="J98" s="34"/>
      <c r="K98" s="34"/>
      <c r="L98" s="10"/>
      <c r="M98" s="14">
        <f>SUM(J98:L98)</f>
        <v>0</v>
      </c>
      <c r="N98" s="10"/>
      <c r="O98" s="10"/>
      <c r="P98" s="10"/>
      <c r="Q98" s="14">
        <f>SUM(N98:P98)</f>
        <v>0</v>
      </c>
    </row>
    <row r="99" spans="1:17" s="17" customFormat="1" ht="12.75">
      <c r="A99" s="34" t="s">
        <v>60</v>
      </c>
      <c r="B99" s="28"/>
      <c r="C99" s="10"/>
      <c r="D99" s="10"/>
      <c r="E99" s="14">
        <f t="shared" si="16"/>
        <v>0</v>
      </c>
      <c r="F99" s="72"/>
      <c r="G99" s="72"/>
      <c r="H99" s="72"/>
      <c r="I99" s="14">
        <f>SUM(F99:H99)</f>
        <v>0</v>
      </c>
      <c r="J99" s="10"/>
      <c r="K99" s="10"/>
      <c r="L99" s="10"/>
      <c r="M99" s="14">
        <f>SUM(J99:L99)</f>
        <v>0</v>
      </c>
      <c r="N99" s="10"/>
      <c r="O99" s="10"/>
      <c r="P99" s="10"/>
      <c r="Q99" s="14">
        <f>SUM(N99:P99)</f>
        <v>0</v>
      </c>
    </row>
    <row r="100" spans="1:18" s="17" customFormat="1" ht="12.75">
      <c r="A100" s="18" t="s">
        <v>63</v>
      </c>
      <c r="B100" s="19">
        <f>B95-B96-B97-B98+B99</f>
        <v>423723.23862285045</v>
      </c>
      <c r="C100" s="19">
        <f aca="true" t="shared" si="20" ref="C100:Q100">C95-C96-C97-C98+C99</f>
        <v>505862.782424776</v>
      </c>
      <c r="D100" s="19">
        <f t="shared" si="20"/>
        <v>486248.1683753428</v>
      </c>
      <c r="E100" s="19">
        <f t="shared" si="20"/>
        <v>1415834.189422969</v>
      </c>
      <c r="F100" s="19">
        <f t="shared" si="20"/>
        <v>496525.1488653734</v>
      </c>
      <c r="G100" s="19">
        <f t="shared" si="20"/>
        <v>501880.34418517444</v>
      </c>
      <c r="H100" s="19">
        <f t="shared" si="20"/>
        <v>516339.57643680007</v>
      </c>
      <c r="I100" s="19">
        <f t="shared" si="20"/>
        <v>1514745.0694873482</v>
      </c>
      <c r="J100" s="19">
        <f t="shared" si="20"/>
        <v>495097.0361526369</v>
      </c>
      <c r="K100" s="19">
        <f t="shared" si="20"/>
        <v>467041.5167114289</v>
      </c>
      <c r="L100" s="19">
        <f>L95-L96-L97-L98+L99</f>
        <v>448672.8778648291</v>
      </c>
      <c r="M100" s="19">
        <f>M95-M96-M97-M98+M99</f>
        <v>1410811.4307288954</v>
      </c>
      <c r="N100" s="19">
        <f t="shared" si="20"/>
        <v>403206.30561683676</v>
      </c>
      <c r="O100" s="19">
        <f>O95-O96-O97-O98+O99</f>
        <v>426216.5557214771</v>
      </c>
      <c r="P100" s="19">
        <f>P95-P96-P97-P98+P99</f>
        <v>456156.4769693404</v>
      </c>
      <c r="Q100" s="19">
        <f t="shared" si="20"/>
        <v>1285579.3383076543</v>
      </c>
      <c r="R100" s="86"/>
    </row>
    <row r="101" spans="1:5" s="17" customFormat="1" ht="14.25">
      <c r="A101" s="6" t="s">
        <v>61</v>
      </c>
      <c r="B101" s="15"/>
      <c r="C101" s="15"/>
      <c r="D101" s="15"/>
      <c r="E101" s="15"/>
    </row>
    <row r="102" spans="1:5" s="17" customFormat="1" ht="12.75">
      <c r="A102" s="4"/>
      <c r="B102" s="15"/>
      <c r="C102" s="15"/>
      <c r="D102" s="15"/>
      <c r="E102" s="15"/>
    </row>
    <row r="103" spans="1:5" ht="15.75">
      <c r="A103" s="5" t="s">
        <v>239</v>
      </c>
      <c r="B103" s="53" t="s">
        <v>67</v>
      </c>
      <c r="C103" s="53"/>
      <c r="D103" s="53"/>
      <c r="E103" s="53"/>
    </row>
    <row r="104" spans="1:17" ht="12.75">
      <c r="A104" s="119" t="s">
        <v>56</v>
      </c>
      <c r="B104" s="116" t="str">
        <f>B2</f>
        <v>1st Quarter 2016/17</v>
      </c>
      <c r="C104" s="116"/>
      <c r="D104" s="116"/>
      <c r="E104" s="116"/>
      <c r="F104" s="116" t="str">
        <f>F2</f>
        <v>2nd Quarter 2016/17</v>
      </c>
      <c r="G104" s="116"/>
      <c r="H104" s="116"/>
      <c r="I104" s="116"/>
      <c r="J104" s="112" t="str">
        <f>J2</f>
        <v>3nd Quarter 2016/17</v>
      </c>
      <c r="K104" s="113"/>
      <c r="L104" s="113"/>
      <c r="M104" s="114"/>
      <c r="N104" s="112" t="str">
        <f aca="true" t="shared" si="21" ref="N104:P105">N2</f>
        <v>4th Quarter 2016/17</v>
      </c>
      <c r="O104" s="113" t="str">
        <f t="shared" si="21"/>
        <v>4th Quarter 2015/16</v>
      </c>
      <c r="P104" s="113" t="str">
        <f t="shared" si="21"/>
        <v>4th Quarter 2015/16</v>
      </c>
      <c r="Q104" s="114"/>
    </row>
    <row r="105" spans="1:17" ht="12.75">
      <c r="A105" s="120"/>
      <c r="B105" s="26" t="s">
        <v>48</v>
      </c>
      <c r="C105" s="26" t="s">
        <v>50</v>
      </c>
      <c r="D105" s="26" t="s">
        <v>51</v>
      </c>
      <c r="E105" s="26" t="s">
        <v>65</v>
      </c>
      <c r="F105" s="67" t="s">
        <v>241</v>
      </c>
      <c r="G105" s="67" t="s">
        <v>242</v>
      </c>
      <c r="H105" s="67" t="s">
        <v>243</v>
      </c>
      <c r="I105" s="67" t="s">
        <v>65</v>
      </c>
      <c r="J105" s="93" t="s">
        <v>245</v>
      </c>
      <c r="K105" s="93" t="s">
        <v>246</v>
      </c>
      <c r="L105" s="93" t="s">
        <v>247</v>
      </c>
      <c r="M105" s="93" t="s">
        <v>65</v>
      </c>
      <c r="N105" s="93" t="str">
        <f t="shared" si="21"/>
        <v>April</v>
      </c>
      <c r="O105" s="94" t="str">
        <f t="shared" si="21"/>
        <v>May</v>
      </c>
      <c r="P105" s="95" t="str">
        <f t="shared" si="21"/>
        <v>June</v>
      </c>
      <c r="Q105" s="93" t="s">
        <v>65</v>
      </c>
    </row>
    <row r="106" spans="1:17" ht="12.75">
      <c r="A106" s="18" t="s">
        <v>64</v>
      </c>
      <c r="B106" s="10">
        <f>'TaxItem Data 16-17'!B254</f>
        <v>408778.19361782</v>
      </c>
      <c r="C106" s="10">
        <f>'TaxItem Data 16-17'!C254</f>
        <v>395381.91315177</v>
      </c>
      <c r="D106" s="10">
        <v>585617.9858069799</v>
      </c>
      <c r="E106" s="10">
        <f>SUM(B106:D106)</f>
        <v>1389778.0925765699</v>
      </c>
      <c r="F106" s="10">
        <v>394634.98905887996</v>
      </c>
      <c r="G106" s="10">
        <v>388294.60333973006</v>
      </c>
      <c r="H106" s="10">
        <v>583709.2720419301</v>
      </c>
      <c r="I106" s="10">
        <f>SUM(F106:H106)</f>
        <v>1366638.86444054</v>
      </c>
      <c r="J106" s="10">
        <v>403302.67208125</v>
      </c>
      <c r="K106" s="10">
        <v>404690.6284663901</v>
      </c>
      <c r="L106" s="10">
        <v>602930.99541289</v>
      </c>
      <c r="M106" s="10">
        <f>SUM(J106:L106)</f>
        <v>1410924.2959605302</v>
      </c>
      <c r="N106" s="10">
        <f>'TaxItem Data 16-17'!N254</f>
        <v>412649.47203675006</v>
      </c>
      <c r="O106" s="10">
        <v>441889.43515431</v>
      </c>
      <c r="P106" s="10">
        <v>657629.9463411899</v>
      </c>
      <c r="Q106" s="14">
        <f>SUM(N106:P106)</f>
        <v>1512168.85353225</v>
      </c>
    </row>
    <row r="107" spans="1:17" ht="12.75">
      <c r="A107" s="34" t="s">
        <v>66</v>
      </c>
      <c r="B107" s="10">
        <f>'TaxItem Data 16-17'!B255+'TaxItem Data 16-17'!B256+'TaxItem Data 16-17'!B258+'TaxItem Data 16-17'!B259+'TaxItem Data 16-17'!B260</f>
        <v>0</v>
      </c>
      <c r="C107" s="10">
        <f>'TaxItem Data 16-17'!C255+'TaxItem Data 16-17'!C256+'TaxItem Data 16-17'!C258+'TaxItem Data 16-17'!C259+'TaxItem Data 16-17'!C260</f>
        <v>0</v>
      </c>
      <c r="D107" s="10">
        <v>36174.6</v>
      </c>
      <c r="E107" s="10">
        <f>SUM(B107:D107)</f>
        <v>36174.6</v>
      </c>
      <c r="F107" s="10">
        <f>'TaxItem Data 16-17'!F255+'TaxItem Data 16-17'!F256+'TaxItem Data 16-17'!F258+'TaxItem Data 16-17'!F259+'TaxItem Data 16-17'!F260</f>
        <v>0</v>
      </c>
      <c r="G107" s="10">
        <f>'TaxItem Data 16-17'!G255+'TaxItem Data 16-17'!G256+'TaxItem Data 16-17'!G258+'TaxItem Data 16-17'!G259+'TaxItem Data 16-17'!G260</f>
        <v>0</v>
      </c>
      <c r="H107" s="10">
        <f>'TaxItem Data 16-17'!H255+'TaxItem Data 16-17'!H256+'TaxItem Data 16-17'!H258+'TaxItem Data 16-17'!H259+'TaxItem Data 16-17'!H260</f>
        <v>0</v>
      </c>
      <c r="I107" s="10">
        <f>SUM(F107:H107)</f>
        <v>0</v>
      </c>
      <c r="J107" s="10">
        <f>'TaxItem Data 16-17'!J255+'TaxItem Data 16-17'!J256+'TaxItem Data 16-17'!J258+'TaxItem Data 16-17'!J259+'TaxItem Data 16-17'!J260</f>
        <v>0</v>
      </c>
      <c r="K107" s="10">
        <f>'TaxItem Data 16-17'!K255+'TaxItem Data 16-17'!K256+'TaxItem Data 16-17'!K258+'TaxItem Data 16-17'!K259+'TaxItem Data 16-17'!K260</f>
        <v>0</v>
      </c>
      <c r="L107" s="10">
        <v>55.4</v>
      </c>
      <c r="M107" s="10">
        <f>SUM(J107:L107)</f>
        <v>55.4</v>
      </c>
      <c r="N107" s="10">
        <f>'TaxItem Data 16-17'!N255+'TaxItem Data 16-17'!N256+'TaxItem Data 16-17'!N258+'TaxItem Data 16-17'!N259+'TaxItem Data 16-17'!N260</f>
        <v>0</v>
      </c>
      <c r="O107" s="10"/>
      <c r="P107" s="10"/>
      <c r="Q107" s="14">
        <f>SUM(N107:P107)</f>
        <v>0</v>
      </c>
    </row>
    <row r="108" spans="1:17" ht="12.75">
      <c r="A108" s="18" t="s">
        <v>63</v>
      </c>
      <c r="B108" s="19">
        <f>B106-B107</f>
        <v>408778.19361782</v>
      </c>
      <c r="C108" s="19">
        <f aca="true" t="shared" si="22" ref="C108:Q108">C106-C107</f>
        <v>395381.91315177</v>
      </c>
      <c r="D108" s="19">
        <f t="shared" si="22"/>
        <v>549443.38580698</v>
      </c>
      <c r="E108" s="19">
        <f t="shared" si="22"/>
        <v>1353603.4925765698</v>
      </c>
      <c r="F108" s="19">
        <f t="shared" si="22"/>
        <v>394634.98905887996</v>
      </c>
      <c r="G108" s="19">
        <f t="shared" si="22"/>
        <v>388294.60333973006</v>
      </c>
      <c r="H108" s="19">
        <f t="shared" si="22"/>
        <v>583709.2720419301</v>
      </c>
      <c r="I108" s="19">
        <f t="shared" si="22"/>
        <v>1366638.86444054</v>
      </c>
      <c r="J108" s="19">
        <f t="shared" si="22"/>
        <v>403302.67208125</v>
      </c>
      <c r="K108" s="19">
        <f t="shared" si="22"/>
        <v>404690.6284663901</v>
      </c>
      <c r="L108" s="19">
        <f>L106-L107</f>
        <v>602875.59541289</v>
      </c>
      <c r="M108" s="19">
        <f>M106-M107</f>
        <v>1410868.8959605303</v>
      </c>
      <c r="N108" s="19">
        <f t="shared" si="22"/>
        <v>412649.47203675006</v>
      </c>
      <c r="O108" s="19">
        <f>O106-O107</f>
        <v>441889.43515431</v>
      </c>
      <c r="P108" s="19">
        <f>P106-P107</f>
        <v>657629.9463411899</v>
      </c>
      <c r="Q108" s="19">
        <f t="shared" si="22"/>
        <v>1512168.85353225</v>
      </c>
    </row>
    <row r="109" spans="1:18" s="17" customFormat="1" ht="14.25">
      <c r="A109" s="6" t="s">
        <v>61</v>
      </c>
      <c r="B109" s="1"/>
      <c r="C109" s="1"/>
      <c r="D109" s="1"/>
      <c r="E109" s="1"/>
      <c r="H109" s="50"/>
      <c r="R109" s="50"/>
    </row>
    <row r="110" spans="1:8" s="17" customFormat="1" ht="12.75">
      <c r="A110"/>
      <c r="B110" s="1"/>
      <c r="C110" s="1"/>
      <c r="D110" s="1"/>
      <c r="E110" s="1"/>
      <c r="H110" s="50"/>
    </row>
    <row r="111" spans="1:5" s="17" customFormat="1" ht="12.75">
      <c r="A111"/>
      <c r="B111" s="1"/>
      <c r="C111" s="1"/>
      <c r="D111" s="1"/>
      <c r="E111" s="1"/>
    </row>
    <row r="112" spans="2:5" ht="12.75">
      <c r="B112"/>
      <c r="C112"/>
      <c r="D112"/>
      <c r="E112" s="1"/>
    </row>
    <row r="113" spans="2:5" ht="12.75">
      <c r="B113"/>
      <c r="C113"/>
      <c r="D113"/>
      <c r="E113" s="1"/>
    </row>
  </sheetData>
  <sheetProtection/>
  <mergeCells count="21">
    <mergeCell ref="J104:M104"/>
    <mergeCell ref="N104:Q104"/>
    <mergeCell ref="J2:M2"/>
    <mergeCell ref="N2:Q2"/>
    <mergeCell ref="J37:M37"/>
    <mergeCell ref="N37:Q37"/>
    <mergeCell ref="J71:M71"/>
    <mergeCell ref="N71:Q71"/>
    <mergeCell ref="B1:E1"/>
    <mergeCell ref="F2:I2"/>
    <mergeCell ref="F37:I37"/>
    <mergeCell ref="F71:I71"/>
    <mergeCell ref="F104:I104"/>
    <mergeCell ref="A71:A72"/>
    <mergeCell ref="A104:A105"/>
    <mergeCell ref="A2:A3"/>
    <mergeCell ref="A37:A38"/>
    <mergeCell ref="B2:E2"/>
    <mergeCell ref="B37:E37"/>
    <mergeCell ref="B71:E71"/>
    <mergeCell ref="B104:E104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Ernesta Shirima</cp:lastModifiedBy>
  <cp:lastPrinted>2009-11-05T06:42:35Z</cp:lastPrinted>
  <dcterms:created xsi:type="dcterms:W3CDTF">2006-12-06T22:38:00Z</dcterms:created>
  <dcterms:modified xsi:type="dcterms:W3CDTF">2017-07-31T12:45:51Z</dcterms:modified>
  <cp:category/>
  <cp:version/>
  <cp:contentType/>
  <cp:contentStatus/>
</cp:coreProperties>
</file>